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45" tabRatio="601" activeTab="1"/>
  </bookViews>
  <sheets>
    <sheet name="pf_SM_anno" sheetId="1" r:id="rId1"/>
    <sheet name="pf_19.2_tipo di operazione" sheetId="2" r:id="rId2"/>
    <sheet name="pf_19.3_tipo di operazione" sheetId="3" r:id="rId3"/>
    <sheet name="pf_19.2+19.3_tipo di operazione" sheetId="4" r:id="rId4"/>
    <sheet name="pf_19.2_misura" sheetId="5" r:id="rId5"/>
    <sheet name="pf_19.3_misura" sheetId="6" r:id="rId6"/>
    <sheet name="pf_19_2+19.3_misura" sheetId="7" r:id="rId7"/>
  </sheets>
  <externalReferences>
    <externalReference r:id="rId10"/>
  </externalReferences>
  <definedNames>
    <definedName name="_xlnm.Print_Area" localSheetId="4">'pf_19.2_misura'!$A$1:$I$11</definedName>
    <definedName name="_xlnm.Print_Area" localSheetId="1">'pf_19.2_tipo di operazione'!$A$1:$H$24</definedName>
    <definedName name="_xlnm.Print_Area" localSheetId="3">'pf_19.2+19.3_tipo di operazione'!$A$1:$H$25</definedName>
    <definedName name="_xlnm.Print_Area" localSheetId="5">'pf_19.3_misura'!$A$1:$I$11</definedName>
    <definedName name="_xlnm.Print_Area" localSheetId="2">'pf_19.3_tipo di operazione'!$A$1:$H$24</definedName>
    <definedName name="_xlnm.Print_Area" localSheetId="6">'pf_19_2+19.3_misura'!$A$1:$I$12</definedName>
    <definedName name="_xlnm.Print_Area" localSheetId="0">'pf_SM_anno'!$A$1:$I$36</definedName>
  </definedNames>
  <calcPr fullCalcOnLoad="1"/>
</workbook>
</file>

<file path=xl/sharedStrings.xml><?xml version="1.0" encoding="utf-8"?>
<sst xmlns="http://schemas.openxmlformats.org/spreadsheetml/2006/main" count="205" uniqueCount="68">
  <si>
    <t>Tipo di operazione</t>
  </si>
  <si>
    <t>Costo totale</t>
  </si>
  <si>
    <t>Spesa pubblica</t>
  </si>
  <si>
    <t>FEASR</t>
  </si>
  <si>
    <t>Altri fondi</t>
  </si>
  <si>
    <t>Totale</t>
  </si>
  <si>
    <t>Stato</t>
  </si>
  <si>
    <t>Regione</t>
  </si>
  <si>
    <t>16.4 Sostegno alla cooperazione di filiera, sia orizzontale che verticale, per la creazione e lo sviluppo di filiere corte e mercati locali e sostegno ad attività promozionali a raggio locale connesse allo sviluppo delle filiere corte e dei mercati locali</t>
  </si>
  <si>
    <t>4.2.1  Sostegno a investimenti a favore della trasformazione/commercializzazione e/o dello sviluppo dei prodotti agricoli</t>
  </si>
  <si>
    <t>Verifica</t>
  </si>
  <si>
    <t>QUOTE</t>
  </si>
  <si>
    <t>Totale nazionale</t>
  </si>
  <si>
    <t>7.6.1 Sviluppo e rinnovamento dei villaggi</t>
  </si>
  <si>
    <t>7.6.2 Riqualificazione e valorizzazione del patrimonio culturale</t>
  </si>
  <si>
    <t>7.4.2 - Servizi commerciali in aree rurali</t>
  </si>
  <si>
    <t>7.5 Infrastruture ricreative pubbliche, centri di informazione turistica e infrastrutture turistiche di piccola scala</t>
  </si>
  <si>
    <t>6.4.3 Incentivazione e sviluppo delle attività artigianali</t>
  </si>
  <si>
    <t>6.4.4 Incentivazione e sviluppo delle attività commerciali</t>
  </si>
  <si>
    <t>6.4.5 Incentivazione e sviluppo delle attività turistiche</t>
  </si>
  <si>
    <t>TOTALE</t>
  </si>
  <si>
    <t>4.1.1 Miglioramento della redditività e della competitività delle aziende agricole</t>
  </si>
  <si>
    <t xml:space="preserve">6.4.1 Diversificazione delle aziende agricole </t>
  </si>
  <si>
    <t>8.6 - Sostegno agli investimenti in tecnologie silvicole e nella trasformazione, mobilitazione e commercializzazione dei prodotti delle foreste</t>
  </si>
  <si>
    <t>4.3.2 - Sostegno per investimenti in infrastrutture necessarie all'accesso ai terreni agricoli e forestali</t>
  </si>
  <si>
    <t>7.4.1 Reti di protezione sociale nelle zone rurali</t>
  </si>
  <si>
    <t>16.3 Cooperazione tra piccolo operatori per organizzare processi di lavoro in comune e condividere impianti e risorse, nonchè per lo sviluppo/commercializzazione del turismo</t>
  </si>
  <si>
    <t>16.9 Sostegno per la diversificazione delle attività agricole in attività riguardanti l'assistenza sanitaria, l'integrazione sociale, l'agricoltura sostenuta dalla comunità e l'educazione ambientale e alimentare</t>
  </si>
  <si>
    <t xml:space="preserve">16.4 Sostegno alla cooperazione di filiera, sia orizzontale che verticale, per la creazione e lo sviluppo di filiere corte e mercati locali e sostegno ad attività promozionali a raggio locale connesse allo sviluppo delle filiere corte e dei mercati locali </t>
  </si>
  <si>
    <t>3.2 – Sostegno per attività di informazione e promozione, svolte da associazioni di produttori nel mercato interno</t>
  </si>
  <si>
    <t>1.2 Progetti dimostrativi e azioni informative</t>
  </si>
  <si>
    <t>16.2 - Sostegno a progetti pilota e di cooperazione</t>
  </si>
  <si>
    <t xml:space="preserve"> 7.2 Sostegno a investimenti finalizzati alla creazione, al miglioramento o all'espansione di ogni tipo di infrastrutture su piccola scala, compresi gli investimenti nelle energie rinnovabili e nel risparmio energetico</t>
  </si>
  <si>
    <t>Misura 1</t>
  </si>
  <si>
    <t>Misura 3</t>
  </si>
  <si>
    <t>Misura 4</t>
  </si>
  <si>
    <t>Misura 6</t>
  </si>
  <si>
    <t>Misura 7</t>
  </si>
  <si>
    <t>Misura 8</t>
  </si>
  <si>
    <t>Misura 16</t>
  </si>
  <si>
    <t xml:space="preserve">Trasferimento di conoscenze e azioni di informazioni </t>
  </si>
  <si>
    <t xml:space="preserve">Regimi di qualità dei prodotti agricoli e alimentari </t>
  </si>
  <si>
    <t xml:space="preserve"> Investimenti in immobilizzazioni materiali </t>
  </si>
  <si>
    <t xml:space="preserve"> Sviluppo delle aziende agricole e delle imprese </t>
  </si>
  <si>
    <t xml:space="preserve">Servizi di base e rinnovamento dei villaggi nelle zone rurali </t>
  </si>
  <si>
    <t xml:space="preserve"> Investimenti nello sviluppo delle aree forestali e nel miglioramento della redditività delle foreste</t>
  </si>
  <si>
    <t xml:space="preserve">Cooperazione </t>
  </si>
  <si>
    <t>Tot. nazionale</t>
  </si>
  <si>
    <t>Feasr</t>
  </si>
  <si>
    <t>Nazionale</t>
  </si>
  <si>
    <t>Percentuale ventilazione per anno</t>
  </si>
  <si>
    <t>Tabella A) Ventilazione annuale fondi - Misura 19 (al netto della Sottomisura 19.1)</t>
  </si>
  <si>
    <t>Tabella B) Ventilazione annuale fondi - Sottomisura 19.2 e Sottomisura 19.3</t>
  </si>
  <si>
    <t>Tabella C) Ventilazione annuale fondi - Sottomisura 19.4</t>
  </si>
  <si>
    <t xml:space="preserve">Sviluppo delle aziende agricole e delle imprese </t>
  </si>
  <si>
    <t xml:space="preserve">Investimenti in immobilizzazioni materiali </t>
  </si>
  <si>
    <t>19.3 Contributo ai GAL per i costi di preparazione e coordinamento dei progetti di cooperazione</t>
  </si>
  <si>
    <t>Misura 19</t>
  </si>
  <si>
    <t>SM 19.3 Contributo ai GAL per i costi di preparazione e coordinamento dei progetti di cooperazione</t>
  </si>
  <si>
    <t>Azione specifica LEADER</t>
  </si>
  <si>
    <t>Misura 19.3 GAL</t>
  </si>
  <si>
    <t>TABELLA D) Sottomisura 19.2 - GAL Consorzio Appennino Aretino  - Piano di finanziamento per tipo di operazione e per quote di cofinaziamento</t>
  </si>
  <si>
    <t>TABELLA E) Sottomisura 19.3 - GAL Consorzio Appennino Aretino - Piano di finanziamento per tipo di operazione e per quote di cofinaziamento</t>
  </si>
  <si>
    <t>TABELLA F) Sottomisura 19.2 e Sottomisura 19.3 -GAL Consorzio Appennino Aretino - Piano di finanziamento per tipo di operazione e per quote di cofinaziamento</t>
  </si>
  <si>
    <t>TABELLA G) Sottomisura 19.2 - GAL Consorzio Appennino Aretino  - Piano di finanziamento per Misura e per quote di cofinaziamento</t>
  </si>
  <si>
    <t>TABELLA H) Sottomisura 19.3 - GAL Consorzio Appennino Aretino - Piano di finanziamento per Misura e per quote di cofinaziamento</t>
  </si>
  <si>
    <t>TABELLA I) Sottomisura 19.2 e sottomisura 19.3 - GAL Consorzio Appennino Aretino - Piano di finanziamento per Misura e per quote di cofinaziamento</t>
  </si>
  <si>
    <t>PSR 2014/2020 della Regione Toscana -  GAL Consorzio Appennino Aretino   - Piano di finanziamento per anno e per quote di cofinanziamento fondi e per Sottomisure della Misura 19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</si>
</sst>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* #,##0.00\ ;\-* #,##0.00\ ;* \-#\ ;@\ 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0.0"/>
    <numFmt numFmtId="178" formatCode="_-* #,##0_-;\-* #,##0_-;_-* &quot;-&quot;??_-;_-@_-"/>
    <numFmt numFmtId="179" formatCode="0.00000000000000%"/>
    <numFmt numFmtId="180" formatCode="0.0000000000000000%"/>
    <numFmt numFmtId="181" formatCode="_-* #,##0.00_-;\-* #,##0.00_-;_-* &quot;-&quot;????????????????_-;_-@_-"/>
    <numFmt numFmtId="182" formatCode="0.0%"/>
    <numFmt numFmtId="183" formatCode="0.0000%"/>
    <numFmt numFmtId="184" formatCode="0.000000%"/>
    <numFmt numFmtId="185" formatCode="0.000000000%"/>
    <numFmt numFmtId="186" formatCode="0.0000000000%"/>
    <numFmt numFmtId="187" formatCode="0.000000000000%"/>
    <numFmt numFmtId="188" formatCode="_-[$€-2]\ * #,##0.00_-;\-[$€-2]\ * #,##0.00_-;_-[$€-2]\ * &quot;-&quot;??_-;_-@_-"/>
    <numFmt numFmtId="189" formatCode="_-* #,##0.0000_-;\-* #,##0.0000_-;_-* &quot;-&quot;??_-;_-@_-"/>
    <numFmt numFmtId="190" formatCode="_-* #,##0_-;\-* #,##0_-;_-* &quot;-&quot;????????????????_-;_-@_-"/>
    <numFmt numFmtId="191" formatCode="0.00000000000000000%"/>
    <numFmt numFmtId="192" formatCode="0.00000000000000000"/>
    <numFmt numFmtId="193" formatCode="_-* #,##0.0000000000000000000_-;\-* #,##0.0000000000000000000_-;_-* &quot;-&quot;??_-;_-@_-"/>
    <numFmt numFmtId="194" formatCode="_-* #,##0.0_-;\-* #,##0.0_-;_-* &quot;-&quot;??_-;_-@_-"/>
    <numFmt numFmtId="195" formatCode="0.00000000%"/>
    <numFmt numFmtId="196" formatCode="0.0000000%"/>
    <numFmt numFmtId="197" formatCode="0.00000%"/>
    <numFmt numFmtId="198" formatCode="0.000%"/>
    <numFmt numFmtId="199" formatCode="0.00000000000%"/>
    <numFmt numFmtId="200" formatCode="0.0000000000000%"/>
    <numFmt numFmtId="201" formatCode="_-* #,##0.0_-;\-* #,##0.0_-;_-* &quot;-&quot;????????????????_-;_-@_-"/>
    <numFmt numFmtId="202" formatCode="0.000000000000000%"/>
    <numFmt numFmtId="203" formatCode="0.00000"/>
    <numFmt numFmtId="204" formatCode="0.0000"/>
    <numFmt numFmtId="205" formatCode="0.000"/>
    <numFmt numFmtId="206" formatCode="_-* #,##0.000_-;\-* #,##0.000_-;_-* &quot;-&quot;??_-;_-@_-"/>
    <numFmt numFmtId="207" formatCode="#,##0.0;\-#,##0.0"/>
    <numFmt numFmtId="208" formatCode="#,##0.0"/>
    <numFmt numFmtId="209" formatCode="#,##0.000"/>
    <numFmt numFmtId="210" formatCode="#,##0.0000"/>
    <numFmt numFmtId="211" formatCode="_-* #,##0.00000_-;\-* #,##0.00000_-;_-* &quot;-&quot;??_-;_-@_-"/>
    <numFmt numFmtId="212" formatCode="_-* #,##0.000000_-;\-* #,##0.000000_-;_-* &quot;-&quot;??_-;_-@_-"/>
    <numFmt numFmtId="213" formatCode="_-* #,##0.0000000_-;\-* #,##0.0000000_-;_-* &quot;-&quot;??_-;_-@_-"/>
    <numFmt numFmtId="214" formatCode="_-* #,##0.00000000_-;\-* #,##0.00000000_-;_-* &quot;-&quot;??_-;_-@_-"/>
    <numFmt numFmtId="215" formatCode="_-* #,##0.000000000_-;\-* #,##0.000000000_-;_-* &quot;-&quot;??_-;_-@_-"/>
    <numFmt numFmtId="216" formatCode="_-* #,##0.0000000000_-;\-* #,##0.0000000000_-;_-* &quot;-&quot;??_-;_-@_-"/>
    <numFmt numFmtId="217" formatCode="_-* #,##0.00000000000_-;\-* #,##0.00000000000_-;_-* &quot;-&quot;??_-;_-@_-"/>
    <numFmt numFmtId="218" formatCode="_-* #,##0.000000000000_-;\-* #,##0.000000000000_-;_-* &quot;-&quot;??_-;_-@_-"/>
    <numFmt numFmtId="219" formatCode="#,##0.00000"/>
    <numFmt numFmtId="220" formatCode="#,##0.000000"/>
    <numFmt numFmtId="221" formatCode="#,##0.0000000"/>
    <numFmt numFmtId="222" formatCode="#,##0.00000000"/>
    <numFmt numFmtId="223" formatCode="&quot;Attivo&quot;;&quot;Attivo&quot;;&quot;Inattivo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u val="single"/>
      <sz val="7.5"/>
      <color indexed="36"/>
      <name val="Tahom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5" fillId="12" borderId="3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9" fillId="0" borderId="0">
      <alignment/>
      <protection/>
    </xf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9" fontId="19" fillId="0" borderId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2" fillId="0" borderId="0" xfId="82" applyFont="1">
      <alignment/>
      <protection/>
    </xf>
    <xf numFmtId="1" fontId="23" fillId="0" borderId="10" xfId="82" applyNumberFormat="1" applyFont="1" applyBorder="1" applyAlignment="1">
      <alignment horizontal="center" vertical="top"/>
      <protection/>
    </xf>
    <xf numFmtId="9" fontId="22" fillId="0" borderId="10" xfId="88" applyFont="1" applyBorder="1" applyAlignment="1">
      <alignment horizontal="center" vertical="center"/>
    </xf>
    <xf numFmtId="0" fontId="22" fillId="0" borderId="0" xfId="82" applyFont="1" applyAlignment="1">
      <alignment horizontal="center" vertical="center"/>
      <protection/>
    </xf>
    <xf numFmtId="9" fontId="22" fillId="0" borderId="0" xfId="88" applyFont="1" applyAlignment="1">
      <alignment horizontal="center"/>
    </xf>
    <xf numFmtId="0" fontId="23" fillId="0" borderId="10" xfId="82" applyFont="1" applyBorder="1" applyAlignment="1">
      <alignment horizontal="center" vertical="center" wrapText="1"/>
      <protection/>
    </xf>
    <xf numFmtId="1" fontId="23" fillId="0" borderId="11" xfId="82" applyNumberFormat="1" applyFont="1" applyBorder="1" applyAlignment="1">
      <alignment horizontal="center" vertical="center" wrapText="1"/>
      <protection/>
    </xf>
    <xf numFmtId="1" fontId="23" fillId="0" borderId="10" xfId="82" applyNumberFormat="1" applyFont="1" applyFill="1" applyBorder="1" applyAlignment="1">
      <alignment horizontal="center" vertical="center" wrapText="1"/>
      <protection/>
    </xf>
    <xf numFmtId="0" fontId="24" fillId="0" borderId="10" xfId="82" applyFont="1" applyFill="1" applyBorder="1">
      <alignment/>
      <protection/>
    </xf>
    <xf numFmtId="165" fontId="22" fillId="0" borderId="10" xfId="82" applyNumberFormat="1" applyFont="1" applyBorder="1" applyAlignment="1">
      <alignment horizontal="center" vertical="center"/>
      <protection/>
    </xf>
    <xf numFmtId="165" fontId="23" fillId="0" borderId="10" xfId="82" applyNumberFormat="1" applyFont="1" applyFill="1" applyBorder="1" applyAlignment="1">
      <alignment horizontal="center" vertical="center"/>
      <protection/>
    </xf>
    <xf numFmtId="165" fontId="22" fillId="0" borderId="0" xfId="82" applyNumberFormat="1" applyFont="1">
      <alignment/>
      <protection/>
    </xf>
    <xf numFmtId="165" fontId="22" fillId="0" borderId="10" xfId="82" applyNumberFormat="1" applyFont="1" applyFill="1" applyBorder="1" applyAlignment="1">
      <alignment horizontal="center" vertical="center"/>
      <protection/>
    </xf>
    <xf numFmtId="165" fontId="23" fillId="0" borderId="10" xfId="82" applyNumberFormat="1" applyFont="1" applyBorder="1" applyAlignment="1">
      <alignment horizontal="center" vertical="center"/>
      <protection/>
    </xf>
    <xf numFmtId="165" fontId="22" fillId="0" borderId="10" xfId="82" applyNumberFormat="1" applyFont="1" applyBorder="1">
      <alignment/>
      <protection/>
    </xf>
    <xf numFmtId="0" fontId="22" fillId="0" borderId="0" xfId="82" applyFont="1" applyBorder="1">
      <alignment/>
      <protection/>
    </xf>
    <xf numFmtId="4" fontId="22" fillId="0" borderId="0" xfId="82" applyNumberFormat="1" applyFont="1">
      <alignment/>
      <protection/>
    </xf>
    <xf numFmtId="165" fontId="22" fillId="0" borderId="0" xfId="82" applyNumberFormat="1" applyFont="1" applyFill="1" applyBorder="1">
      <alignment/>
      <protection/>
    </xf>
    <xf numFmtId="4" fontId="22" fillId="0" borderId="0" xfId="82" applyNumberFormat="1" applyFont="1" applyBorder="1">
      <alignment/>
      <protection/>
    </xf>
    <xf numFmtId="0" fontId="22" fillId="0" borderId="0" xfId="0" applyFont="1" applyAlignment="1">
      <alignment/>
    </xf>
    <xf numFmtId="0" fontId="23" fillId="0" borderId="10" xfId="0" applyFont="1" applyFill="1" applyBorder="1" applyAlignment="1" applyProtection="1">
      <alignment horizontal="center" vertical="center"/>
      <protection hidden="1"/>
    </xf>
    <xf numFmtId="0" fontId="25" fillId="0" borderId="12" xfId="0" applyFont="1" applyBorder="1" applyAlignment="1">
      <alignment horizontal="left" vertical="center" wrapText="1"/>
    </xf>
    <xf numFmtId="4" fontId="22" fillId="0" borderId="12" xfId="0" applyNumberFormat="1" applyFont="1" applyFill="1" applyBorder="1" applyAlignment="1" applyProtection="1">
      <alignment horizontal="center" vertical="center"/>
      <protection hidden="1"/>
    </xf>
    <xf numFmtId="209" fontId="22" fillId="0" borderId="0" xfId="0" applyNumberFormat="1" applyFont="1" applyAlignment="1">
      <alignment/>
    </xf>
    <xf numFmtId="0" fontId="25" fillId="0" borderId="10" xfId="0" applyFont="1" applyBorder="1" applyAlignment="1">
      <alignment horizontal="left" vertical="center" wrapText="1"/>
    </xf>
    <xf numFmtId="21" fontId="25" fillId="0" borderId="10" xfId="0" applyNumberFormat="1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4" xfId="0" applyNumberFormat="1" applyFont="1" applyFill="1" applyBorder="1" applyAlignment="1">
      <alignment horizontal="left" vertical="center" wrapText="1"/>
    </xf>
    <xf numFmtId="0" fontId="22" fillId="0" borderId="15" xfId="0" applyFont="1" applyBorder="1" applyAlignment="1">
      <alignment/>
    </xf>
    <xf numFmtId="4" fontId="23" fillId="0" borderId="16" xfId="0" applyNumberFormat="1" applyFont="1" applyFill="1" applyBorder="1" applyAlignment="1" applyProtection="1">
      <alignment horizontal="center" vertical="center"/>
      <protection hidden="1"/>
    </xf>
    <xf numFmtId="4" fontId="23" fillId="0" borderId="12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/>
    </xf>
    <xf numFmtId="4" fontId="22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49" fontId="25" fillId="0" borderId="10" xfId="0" applyNumberFormat="1" applyFont="1" applyBorder="1" applyAlignment="1">
      <alignment horizontal="left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4" fontId="22" fillId="8" borderId="12" xfId="0" applyNumberFormat="1" applyFont="1" applyFill="1" applyBorder="1" applyAlignment="1" applyProtection="1">
      <alignment horizontal="center" vertical="center"/>
      <protection hidden="1" locked="0"/>
    </xf>
    <xf numFmtId="0" fontId="27" fillId="0" borderId="0" xfId="0" applyFont="1" applyAlignment="1">
      <alignment/>
    </xf>
    <xf numFmtId="218" fontId="22" fillId="0" borderId="0" xfId="0" applyNumberFormat="1" applyFont="1" applyAlignment="1">
      <alignment/>
    </xf>
    <xf numFmtId="9" fontId="25" fillId="0" borderId="0" xfId="88" applyFont="1" applyAlignment="1">
      <alignment horizontal="center"/>
    </xf>
    <xf numFmtId="0" fontId="23" fillId="0" borderId="0" xfId="82" applyFont="1" applyBorder="1" applyAlignment="1" applyProtection="1">
      <alignment horizontal="center" vertical="center" wrapText="1"/>
      <protection locked="0"/>
    </xf>
    <xf numFmtId="4" fontId="22" fillId="8" borderId="12" xfId="80" applyNumberFormat="1" applyFont="1" applyFill="1" applyBorder="1" applyAlignment="1" applyProtection="1">
      <alignment horizontal="center" vertical="center"/>
      <protection hidden="1" locked="0"/>
    </xf>
    <xf numFmtId="4" fontId="22" fillId="0" borderId="16" xfId="0" applyNumberFormat="1" applyFont="1" applyFill="1" applyBorder="1" applyAlignment="1" applyProtection="1">
      <alignment horizontal="center" vertical="center"/>
      <protection hidden="1"/>
    </xf>
    <xf numFmtId="2" fontId="22" fillId="0" borderId="0" xfId="0" applyNumberFormat="1" applyFont="1" applyAlignment="1">
      <alignment/>
    </xf>
    <xf numFmtId="165" fontId="23" fillId="0" borderId="10" xfId="82" applyNumberFormat="1" applyFont="1" applyFill="1" applyBorder="1" applyAlignment="1" applyProtection="1">
      <alignment horizontal="center" vertical="center"/>
      <protection/>
    </xf>
    <xf numFmtId="4" fontId="24" fillId="0" borderId="0" xfId="0" applyNumberFormat="1" applyFont="1" applyAlignment="1">
      <alignment/>
    </xf>
    <xf numFmtId="165" fontId="23" fillId="19" borderId="10" xfId="82" applyNumberFormat="1" applyFont="1" applyFill="1" applyBorder="1" applyAlignment="1">
      <alignment horizontal="center" vertical="center"/>
      <protection/>
    </xf>
    <xf numFmtId="165" fontId="23" fillId="20" borderId="10" xfId="82" applyNumberFormat="1" applyFont="1" applyFill="1" applyBorder="1" applyAlignment="1" applyProtection="1">
      <alignment horizontal="center" vertical="center"/>
      <protection locked="0"/>
    </xf>
    <xf numFmtId="4" fontId="22" fillId="8" borderId="12" xfId="0" applyNumberFormat="1" applyFont="1" applyFill="1" applyBorder="1" applyAlignment="1" applyProtection="1">
      <alignment horizontal="center" vertical="center"/>
      <protection locked="0"/>
    </xf>
    <xf numFmtId="0" fontId="23" fillId="19" borderId="14" xfId="82" applyFont="1" applyFill="1" applyBorder="1" applyAlignment="1">
      <alignment horizontal="center" vertical="center"/>
      <protection/>
    </xf>
    <xf numFmtId="0" fontId="25" fillId="19" borderId="17" xfId="82" applyFont="1" applyFill="1" applyBorder="1" applyAlignment="1">
      <alignment horizontal="center" vertical="center"/>
      <protection/>
    </xf>
    <xf numFmtId="0" fontId="23" fillId="19" borderId="17" xfId="82" applyFont="1" applyFill="1" applyBorder="1" applyAlignment="1">
      <alignment horizontal="center" vertical="center"/>
      <protection/>
    </xf>
    <xf numFmtId="0" fontId="23" fillId="19" borderId="15" xfId="82" applyFont="1" applyFill="1" applyBorder="1" applyAlignment="1">
      <alignment horizontal="center" vertical="center"/>
      <protection/>
    </xf>
    <xf numFmtId="0" fontId="21" fillId="0" borderId="10" xfId="82" applyFont="1" applyBorder="1" applyAlignment="1" applyProtection="1">
      <alignment horizontal="center" vertical="center" wrapText="1"/>
      <protection locked="0"/>
    </xf>
    <xf numFmtId="0" fontId="23" fillId="0" borderId="10" xfId="82" applyFont="1" applyBorder="1" applyAlignment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1" fillId="0" borderId="18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6" fillId="0" borderId="14" xfId="0" applyNumberFormat="1" applyFont="1" applyFill="1" applyBorder="1" applyAlignment="1">
      <alignment horizontal="left" vertical="center" wrapText="1"/>
    </xf>
    <xf numFmtId="0" fontId="26" fillId="0" borderId="15" xfId="0" applyNumberFormat="1" applyFont="1" applyFill="1" applyBorder="1" applyAlignment="1">
      <alignment horizontal="left" vertical="center" wrapText="1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uro 2" xfId="72"/>
    <cellStyle name="Input" xfId="73"/>
    <cellStyle name="Input 2" xfId="74"/>
    <cellStyle name="Comma" xfId="75"/>
    <cellStyle name="Comma [0]" xfId="76"/>
    <cellStyle name="Neutrale" xfId="77"/>
    <cellStyle name="Neutrale 2" xfId="78"/>
    <cellStyle name="Normale 2" xfId="79"/>
    <cellStyle name="Normale 3" xfId="80"/>
    <cellStyle name="Normale 4" xfId="81"/>
    <cellStyle name="Normale_Ventilazione annuale_leader_17_11_17_psr5.0_per gal" xfId="82"/>
    <cellStyle name="Nota" xfId="83"/>
    <cellStyle name="Nota 2" xfId="84"/>
    <cellStyle name="Output" xfId="85"/>
    <cellStyle name="Output 2" xfId="86"/>
    <cellStyle name="Percent" xfId="87"/>
    <cellStyle name="Percentuale_Ventilazione annuale_leader_17_11_17_psr5.0_per gal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3300"/>
      <rgbColor rgb="00993366"/>
      <rgbColor rgb="003333FF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eader%202014%202020\Users\ulivieri\Documents\documenti_elisabetta\psr%202014_2020\piano%20finanziario%202014_2020\Ventilazione%20annuale_leader_17_11_17_psr5.0_per%20g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ano finanz. tot. per anno"/>
      <sheetName val="Ripartizione per sottomisura"/>
      <sheetName val="GAL CONS. APP. ARETINO"/>
      <sheetName val="GAL ETRURIA"/>
      <sheetName val="GAL FAR MAREMMA"/>
      <sheetName val="GAL CONS. SVIL. LUNIGIANA"/>
      <sheetName val="GAL MONTAGNAPPENNINO"/>
      <sheetName val="GAL LEADER SIENA"/>
      <sheetName val="GAL START"/>
    </sheetNames>
    <sheetDataSet>
      <sheetData sheetId="1">
        <row r="16">
          <cell r="C16">
            <v>8781351</v>
          </cell>
          <cell r="D16">
            <v>1188975</v>
          </cell>
          <cell r="E16">
            <v>9970326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="60" zoomScalePageLayoutView="0" workbookViewId="0" topLeftCell="A1">
      <selection activeCell="R34" sqref="R34"/>
    </sheetView>
  </sheetViews>
  <sheetFormatPr defaultColWidth="9.140625" defaultRowHeight="12.75"/>
  <cols>
    <col min="1" max="1" width="15.7109375" style="1" customWidth="1"/>
    <col min="2" max="2" width="18.28125" style="1" bestFit="1" customWidth="1"/>
    <col min="3" max="4" width="18.421875" style="1" bestFit="1" customWidth="1"/>
    <col min="5" max="5" width="18.00390625" style="1" bestFit="1" customWidth="1"/>
    <col min="6" max="6" width="18.421875" style="1" bestFit="1" customWidth="1"/>
    <col min="7" max="8" width="18.421875" style="1" customWidth="1"/>
    <col min="9" max="9" width="21.8515625" style="1" bestFit="1" customWidth="1"/>
    <col min="10" max="10" width="15.28125" style="1" hidden="1" customWidth="1"/>
    <col min="11" max="11" width="9.140625" style="1" customWidth="1"/>
    <col min="12" max="12" width="25.8515625" style="1" customWidth="1"/>
    <col min="13" max="16384" width="9.140625" style="1" customWidth="1"/>
  </cols>
  <sheetData>
    <row r="1" spans="1:9" ht="33" customHeight="1">
      <c r="A1" s="56" t="s">
        <v>67</v>
      </c>
      <c r="B1" s="56"/>
      <c r="C1" s="56"/>
      <c r="D1" s="56"/>
      <c r="E1" s="56"/>
      <c r="F1" s="56"/>
      <c r="G1" s="56"/>
      <c r="H1" s="56"/>
      <c r="I1" s="56"/>
    </row>
    <row r="2" spans="1:9" ht="12.75" customHeight="1">
      <c r="A2" s="43"/>
      <c r="B2" s="43"/>
      <c r="C2" s="43"/>
      <c r="D2" s="43"/>
      <c r="E2" s="43"/>
      <c r="F2" s="43"/>
      <c r="G2" s="43"/>
      <c r="H2" s="43"/>
      <c r="I2" s="43"/>
    </row>
    <row r="3" spans="1:9" ht="12.75" customHeight="1">
      <c r="A3" s="57" t="s">
        <v>50</v>
      </c>
      <c r="B3" s="2">
        <v>2016</v>
      </c>
      <c r="C3" s="2">
        <v>2017</v>
      </c>
      <c r="D3" s="2">
        <v>2018</v>
      </c>
      <c r="E3" s="2">
        <v>2019</v>
      </c>
      <c r="F3" s="2">
        <v>2020</v>
      </c>
      <c r="G3" s="2">
        <v>2021</v>
      </c>
      <c r="H3" s="2">
        <v>2022</v>
      </c>
      <c r="I3" s="2" t="s">
        <v>5</v>
      </c>
    </row>
    <row r="4" spans="1:10" ht="39" customHeight="1">
      <c r="A4" s="57"/>
      <c r="B4" s="3">
        <v>0.2278909766025053</v>
      </c>
      <c r="C4" s="3">
        <v>0.177571432305087</v>
      </c>
      <c r="D4" s="3">
        <v>0.09888481350454284</v>
      </c>
      <c r="E4" s="3">
        <v>0.09908221236499665</v>
      </c>
      <c r="F4" s="3">
        <v>0.09929334332009071</v>
      </c>
      <c r="G4" s="3">
        <v>0.13619308140750633</v>
      </c>
      <c r="H4" s="3">
        <v>0.16108414049527114</v>
      </c>
      <c r="I4" s="3">
        <f>SUM(B4:H4)</f>
        <v>1</v>
      </c>
      <c r="J4" s="4" t="s">
        <v>10</v>
      </c>
    </row>
    <row r="5" spans="2:8" ht="14.25" customHeight="1">
      <c r="B5" s="42"/>
      <c r="C5" s="5"/>
      <c r="D5" s="5"/>
      <c r="E5" s="5"/>
      <c r="F5" s="5"/>
      <c r="G5" s="5"/>
      <c r="H5" s="5"/>
    </row>
    <row r="6" spans="1:9" s="4" customFormat="1" ht="20.25" customHeight="1">
      <c r="A6" s="52" t="s">
        <v>51</v>
      </c>
      <c r="B6" s="53"/>
      <c r="C6" s="54"/>
      <c r="D6" s="54"/>
      <c r="E6" s="54"/>
      <c r="F6" s="54"/>
      <c r="G6" s="54"/>
      <c r="H6" s="54"/>
      <c r="I6" s="55"/>
    </row>
    <row r="7" spans="1:9" ht="18.75" customHeight="1">
      <c r="A7" s="6" t="s">
        <v>11</v>
      </c>
      <c r="B7" s="7">
        <v>2016</v>
      </c>
      <c r="C7" s="7">
        <v>2017</v>
      </c>
      <c r="D7" s="7">
        <v>2018</v>
      </c>
      <c r="E7" s="7">
        <v>2019</v>
      </c>
      <c r="F7" s="7">
        <v>2020</v>
      </c>
      <c r="G7" s="7">
        <v>2021</v>
      </c>
      <c r="H7" s="7">
        <v>2022</v>
      </c>
      <c r="I7" s="8" t="s">
        <v>5</v>
      </c>
    </row>
    <row r="8" spans="1:10" ht="19.5" customHeight="1">
      <c r="A8" s="9" t="s">
        <v>2</v>
      </c>
      <c r="B8" s="10">
        <f aca="true" t="shared" si="0" ref="B8:E10">B19+B30</f>
        <v>3076982.218163236</v>
      </c>
      <c r="C8" s="10">
        <f>C19+C30</f>
        <v>2397568.1170103992</v>
      </c>
      <c r="D8" s="10">
        <f t="shared" si="0"/>
        <v>1335141.993491818</v>
      </c>
      <c r="E8" s="10">
        <f t="shared" si="0"/>
        <v>1337807.2713916157</v>
      </c>
      <c r="F8" s="10">
        <f aca="true" t="shared" si="1" ref="F8:H12">F19+F30</f>
        <v>1340657.9599279216</v>
      </c>
      <c r="G8" s="10">
        <f t="shared" si="1"/>
        <v>1838877.940563216</v>
      </c>
      <c r="H8" s="10">
        <f t="shared" si="1"/>
        <v>2174956.829451794</v>
      </c>
      <c r="I8" s="11">
        <f aca="true" t="shared" si="2" ref="I8:I13">SUM(B8:H8)</f>
        <v>13501992.330000002</v>
      </c>
      <c r="J8" s="12">
        <f>I8-'[1]Ripartizione per sottomisura'!E16</f>
        <v>3531666.330000002</v>
      </c>
    </row>
    <row r="9" spans="1:10" ht="18.75" customHeight="1">
      <c r="A9" s="9" t="s">
        <v>48</v>
      </c>
      <c r="B9" s="10">
        <f t="shared" si="0"/>
        <v>1326794.7324719871</v>
      </c>
      <c r="C9" s="10">
        <f>C20+C31</f>
        <v>1033831.3720548841</v>
      </c>
      <c r="D9" s="10">
        <f t="shared" si="0"/>
        <v>575713.2275936719</v>
      </c>
      <c r="E9" s="10">
        <f t="shared" si="0"/>
        <v>576862.4954240647</v>
      </c>
      <c r="F9" s="10">
        <f t="shared" si="1"/>
        <v>578091.7123209198</v>
      </c>
      <c r="G9" s="10">
        <f t="shared" si="1"/>
        <v>792924.1679708589</v>
      </c>
      <c r="H9" s="10">
        <f t="shared" si="1"/>
        <v>937841.3848596134</v>
      </c>
      <c r="I9" s="11">
        <f t="shared" si="2"/>
        <v>5822059.092696</v>
      </c>
      <c r="J9" s="12"/>
    </row>
    <row r="10" spans="1:10" ht="18.75" customHeight="1">
      <c r="A10" s="9" t="s">
        <v>49</v>
      </c>
      <c r="B10" s="10">
        <f t="shared" si="0"/>
        <v>1750187.485691249</v>
      </c>
      <c r="C10" s="10">
        <f t="shared" si="0"/>
        <v>1363736.744955515</v>
      </c>
      <c r="D10" s="10">
        <f t="shared" si="0"/>
        <v>759428.765898146</v>
      </c>
      <c r="E10" s="10">
        <f t="shared" si="0"/>
        <v>760944.775967551</v>
      </c>
      <c r="F10" s="10">
        <f t="shared" si="1"/>
        <v>762566.2476070019</v>
      </c>
      <c r="G10" s="10">
        <f t="shared" si="1"/>
        <v>1045953.7725923574</v>
      </c>
      <c r="H10" s="10">
        <f t="shared" si="1"/>
        <v>1237115.4445921802</v>
      </c>
      <c r="I10" s="11">
        <f t="shared" si="2"/>
        <v>7679933.237304</v>
      </c>
      <c r="J10" s="12"/>
    </row>
    <row r="11" spans="1:9" ht="18.75" customHeight="1">
      <c r="A11" s="9" t="s">
        <v>6</v>
      </c>
      <c r="B11" s="10">
        <f aca="true" t="shared" si="3" ref="B11:E12">B22+B33</f>
        <v>1225131.239983874</v>
      </c>
      <c r="C11" s="10">
        <f t="shared" si="3"/>
        <v>954615.7214688605</v>
      </c>
      <c r="D11" s="10">
        <f t="shared" si="3"/>
        <v>531600.1361287022</v>
      </c>
      <c r="E11" s="10">
        <f t="shared" si="3"/>
        <v>532661.3431772859</v>
      </c>
      <c r="F11" s="10">
        <f t="shared" si="1"/>
        <v>533796.3733249013</v>
      </c>
      <c r="G11" s="10">
        <f t="shared" si="1"/>
        <v>732167.6408146502</v>
      </c>
      <c r="H11" s="10">
        <f t="shared" si="1"/>
        <v>865980.8112145262</v>
      </c>
      <c r="I11" s="11">
        <f t="shared" si="2"/>
        <v>5375953.266112801</v>
      </c>
    </row>
    <row r="12" spans="1:9" ht="18.75" customHeight="1">
      <c r="A12" s="9" t="s">
        <v>7</v>
      </c>
      <c r="B12" s="13">
        <f t="shared" si="3"/>
        <v>525056.2457073745</v>
      </c>
      <c r="C12" s="13">
        <f t="shared" si="3"/>
        <v>409121.02348665445</v>
      </c>
      <c r="D12" s="13">
        <f t="shared" si="3"/>
        <v>227828.62976944383</v>
      </c>
      <c r="E12" s="13">
        <f>E23+E34</f>
        <v>228283.43279026533</v>
      </c>
      <c r="F12" s="10">
        <f t="shared" si="1"/>
        <v>228769.87428210053</v>
      </c>
      <c r="G12" s="13">
        <f t="shared" si="1"/>
        <v>313786.1317777072</v>
      </c>
      <c r="H12" s="13">
        <f t="shared" si="1"/>
        <v>371134.633377654</v>
      </c>
      <c r="I12" s="11">
        <f t="shared" si="2"/>
        <v>2303979.9711912</v>
      </c>
    </row>
    <row r="13" spans="1:9" ht="18.75" customHeight="1">
      <c r="A13" s="9" t="s">
        <v>5</v>
      </c>
      <c r="B13" s="14">
        <f aca="true" t="shared" si="4" ref="B13:H13">B9+B11+B12</f>
        <v>3076982.2181632356</v>
      </c>
      <c r="C13" s="14">
        <f t="shared" si="4"/>
        <v>2397568.117010399</v>
      </c>
      <c r="D13" s="14">
        <f t="shared" si="4"/>
        <v>1335141.993491818</v>
      </c>
      <c r="E13" s="14">
        <f t="shared" si="4"/>
        <v>1337807.271391616</v>
      </c>
      <c r="F13" s="14">
        <f t="shared" si="4"/>
        <v>1340657.9599279216</v>
      </c>
      <c r="G13" s="14">
        <f t="shared" si="4"/>
        <v>1838877.9405632163</v>
      </c>
      <c r="H13" s="14">
        <f t="shared" si="4"/>
        <v>2174956.829451794</v>
      </c>
      <c r="I13" s="11">
        <f t="shared" si="2"/>
        <v>13501992.330000002</v>
      </c>
    </row>
    <row r="15" spans="1:9" ht="12.75" hidden="1">
      <c r="A15" s="9" t="s">
        <v>10</v>
      </c>
      <c r="B15" s="15">
        <f aca="true" t="shared" si="5" ref="B15:I15">B8-B13</f>
        <v>0</v>
      </c>
      <c r="C15" s="15">
        <f t="shared" si="5"/>
        <v>0</v>
      </c>
      <c r="D15" s="15">
        <f t="shared" si="5"/>
        <v>0</v>
      </c>
      <c r="E15" s="15">
        <f t="shared" si="5"/>
        <v>0</v>
      </c>
      <c r="F15" s="15">
        <f t="shared" si="5"/>
        <v>0</v>
      </c>
      <c r="G15" s="15"/>
      <c r="H15" s="15"/>
      <c r="I15" s="15">
        <f t="shared" si="5"/>
        <v>0</v>
      </c>
    </row>
    <row r="16" ht="12.75">
      <c r="I16" s="12"/>
    </row>
    <row r="17" spans="1:9" s="4" customFormat="1" ht="20.25" customHeight="1">
      <c r="A17" s="52" t="s">
        <v>52</v>
      </c>
      <c r="B17" s="54"/>
      <c r="C17" s="54"/>
      <c r="D17" s="54"/>
      <c r="E17" s="54"/>
      <c r="F17" s="54"/>
      <c r="G17" s="54"/>
      <c r="H17" s="54"/>
      <c r="I17" s="55"/>
    </row>
    <row r="18" spans="1:9" ht="18.75" customHeight="1">
      <c r="A18" s="6" t="s">
        <v>11</v>
      </c>
      <c r="B18" s="7">
        <v>2016</v>
      </c>
      <c r="C18" s="7">
        <v>2017</v>
      </c>
      <c r="D18" s="7">
        <v>2018</v>
      </c>
      <c r="E18" s="7">
        <v>2019</v>
      </c>
      <c r="F18" s="7">
        <v>2020</v>
      </c>
      <c r="G18" s="7">
        <v>2021</v>
      </c>
      <c r="H18" s="7">
        <v>2022</v>
      </c>
      <c r="I18" s="8" t="s">
        <v>5</v>
      </c>
    </row>
    <row r="19" spans="1:10" ht="18.75" customHeight="1">
      <c r="A19" s="9" t="s">
        <v>2</v>
      </c>
      <c r="B19" s="10">
        <f aca="true" t="shared" si="6" ref="B19:H19">$I$19*B4</f>
        <v>2615434.885324805</v>
      </c>
      <c r="C19" s="10">
        <f t="shared" si="6"/>
        <v>2037932.8993700536</v>
      </c>
      <c r="D19" s="10">
        <f t="shared" si="6"/>
        <v>1134870.6944186029</v>
      </c>
      <c r="E19" s="10">
        <f t="shared" si="6"/>
        <v>1137136.1806333323</v>
      </c>
      <c r="F19" s="10">
        <f t="shared" si="6"/>
        <v>1139559.2658890868</v>
      </c>
      <c r="G19" s="10">
        <f t="shared" si="6"/>
        <v>1563046.2494106372</v>
      </c>
      <c r="H19" s="10">
        <f t="shared" si="6"/>
        <v>1848713.3049534825</v>
      </c>
      <c r="I19" s="49">
        <f>'pf_19.2_tipo di operazione'!C24+'pf_19.3_tipo di operazione'!C24</f>
        <v>11476693.48</v>
      </c>
      <c r="J19" s="12">
        <f>I19-'[1]Ripartizione per sottomisura'!C16</f>
        <v>2695342.4800000004</v>
      </c>
    </row>
    <row r="20" spans="1:10" ht="18.75" customHeight="1">
      <c r="A20" s="9" t="s">
        <v>48</v>
      </c>
      <c r="B20" s="10">
        <f aca="true" t="shared" si="7" ref="B20:H20">B19*43.12/100</f>
        <v>1127775.5225520558</v>
      </c>
      <c r="C20" s="10">
        <f t="shared" si="7"/>
        <v>878756.6662083671</v>
      </c>
      <c r="D20" s="10">
        <f t="shared" si="7"/>
        <v>489356.2434333015</v>
      </c>
      <c r="E20" s="10">
        <f t="shared" si="7"/>
        <v>490333.12108909286</v>
      </c>
      <c r="F20" s="10">
        <f t="shared" si="7"/>
        <v>491377.9554513742</v>
      </c>
      <c r="G20" s="10">
        <f t="shared" si="7"/>
        <v>673985.5427458668</v>
      </c>
      <c r="H20" s="10">
        <f t="shared" si="7"/>
        <v>797165.1770959416</v>
      </c>
      <c r="I20" s="47">
        <f>SUM(B20:H20)</f>
        <v>4948750.228576</v>
      </c>
      <c r="J20" s="16"/>
    </row>
    <row r="21" spans="1:9" ht="18.75" customHeight="1">
      <c r="A21" s="9" t="s">
        <v>49</v>
      </c>
      <c r="B21" s="10">
        <f aca="true" t="shared" si="8" ref="B21:H21">B19-B20</f>
        <v>1487659.3627727493</v>
      </c>
      <c r="C21" s="10">
        <f t="shared" si="8"/>
        <v>1159176.2331616865</v>
      </c>
      <c r="D21" s="10">
        <f t="shared" si="8"/>
        <v>645514.4509853013</v>
      </c>
      <c r="E21" s="10">
        <f t="shared" si="8"/>
        <v>646803.0595442394</v>
      </c>
      <c r="F21" s="10">
        <f t="shared" si="8"/>
        <v>648181.3104377126</v>
      </c>
      <c r="G21" s="10">
        <f t="shared" si="8"/>
        <v>889060.7066647704</v>
      </c>
      <c r="H21" s="10">
        <f t="shared" si="8"/>
        <v>1051548.1278575407</v>
      </c>
      <c r="I21" s="14">
        <f>SUM(B21:H21)</f>
        <v>6527943.251424001</v>
      </c>
    </row>
    <row r="22" spans="1:9" ht="18.75" customHeight="1">
      <c r="A22" s="9" t="s">
        <v>6</v>
      </c>
      <c r="B22" s="10">
        <f aca="true" t="shared" si="9" ref="B22:H22">B19*39.816/100</f>
        <v>1041361.5539409244</v>
      </c>
      <c r="C22" s="10">
        <f t="shared" si="9"/>
        <v>811423.3632131806</v>
      </c>
      <c r="D22" s="10">
        <f t="shared" si="9"/>
        <v>451860.11568971095</v>
      </c>
      <c r="E22" s="10">
        <f t="shared" si="9"/>
        <v>452762.14168096764</v>
      </c>
      <c r="F22" s="10">
        <f t="shared" si="9"/>
        <v>453726.9173063988</v>
      </c>
      <c r="G22" s="10">
        <f t="shared" si="9"/>
        <v>622342.4946653394</v>
      </c>
      <c r="H22" s="10">
        <f t="shared" si="9"/>
        <v>736083.6895002787</v>
      </c>
      <c r="I22" s="11">
        <f>SUM(B22:H22)</f>
        <v>4569560.2759968005</v>
      </c>
    </row>
    <row r="23" spans="1:9" ht="18.75" customHeight="1">
      <c r="A23" s="9" t="s">
        <v>7</v>
      </c>
      <c r="B23" s="13">
        <f aca="true" t="shared" si="10" ref="B23:H23">B19*17.064/100</f>
        <v>446297.80883182475</v>
      </c>
      <c r="C23" s="13">
        <f t="shared" si="10"/>
        <v>347752.8699485059</v>
      </c>
      <c r="D23" s="13">
        <f t="shared" si="10"/>
        <v>193654.3352955904</v>
      </c>
      <c r="E23" s="13">
        <f t="shared" si="10"/>
        <v>194040.91786327184</v>
      </c>
      <c r="F23" s="13">
        <f t="shared" si="10"/>
        <v>194454.39313131376</v>
      </c>
      <c r="G23" s="13">
        <f t="shared" si="10"/>
        <v>266718.21199943114</v>
      </c>
      <c r="H23" s="13">
        <f t="shared" si="10"/>
        <v>315464.43835726223</v>
      </c>
      <c r="I23" s="11">
        <f>SUM(B23:H23)</f>
        <v>1958382.9754271999</v>
      </c>
    </row>
    <row r="24" spans="1:9" ht="18.75" customHeight="1">
      <c r="A24" s="9" t="s">
        <v>5</v>
      </c>
      <c r="B24" s="14">
        <f aca="true" t="shared" si="11" ref="B24:H24">B20+B22+B23</f>
        <v>2615434.885324805</v>
      </c>
      <c r="C24" s="14">
        <f t="shared" si="11"/>
        <v>2037932.8993700536</v>
      </c>
      <c r="D24" s="14">
        <f t="shared" si="11"/>
        <v>1134870.6944186029</v>
      </c>
      <c r="E24" s="14">
        <f t="shared" si="11"/>
        <v>1137136.1806333323</v>
      </c>
      <c r="F24" s="14">
        <f t="shared" si="11"/>
        <v>1139559.2658890868</v>
      </c>
      <c r="G24" s="14">
        <f t="shared" si="11"/>
        <v>1563046.2494106372</v>
      </c>
      <c r="H24" s="14">
        <f t="shared" si="11"/>
        <v>1848713.3049534825</v>
      </c>
      <c r="I24" s="11">
        <f>SUM(B24:H24)</f>
        <v>11476693.48</v>
      </c>
    </row>
    <row r="26" spans="1:9" ht="12.75" hidden="1">
      <c r="A26" s="9" t="s">
        <v>10</v>
      </c>
      <c r="B26" s="15">
        <f aca="true" t="shared" si="12" ref="B26:I26">B19-B24</f>
        <v>0</v>
      </c>
      <c r="C26" s="15">
        <f t="shared" si="12"/>
        <v>0</v>
      </c>
      <c r="D26" s="15">
        <f t="shared" si="12"/>
        <v>0</v>
      </c>
      <c r="E26" s="15">
        <f t="shared" si="12"/>
        <v>0</v>
      </c>
      <c r="F26" s="15">
        <f t="shared" si="12"/>
        <v>0</v>
      </c>
      <c r="G26" s="15"/>
      <c r="H26" s="15"/>
      <c r="I26" s="15">
        <f t="shared" si="12"/>
        <v>0</v>
      </c>
    </row>
    <row r="27" ht="12.75">
      <c r="J27" s="17"/>
    </row>
    <row r="28" spans="1:9" s="4" customFormat="1" ht="20.25" customHeight="1">
      <c r="A28" s="52" t="s">
        <v>53</v>
      </c>
      <c r="B28" s="54"/>
      <c r="C28" s="54"/>
      <c r="D28" s="54"/>
      <c r="E28" s="54"/>
      <c r="F28" s="54"/>
      <c r="G28" s="54"/>
      <c r="H28" s="54"/>
      <c r="I28" s="55"/>
    </row>
    <row r="29" spans="1:9" ht="18.75" customHeight="1">
      <c r="A29" s="6" t="s">
        <v>11</v>
      </c>
      <c r="B29" s="7">
        <v>2016</v>
      </c>
      <c r="C29" s="7">
        <v>2017</v>
      </c>
      <c r="D29" s="7">
        <v>2018</v>
      </c>
      <c r="E29" s="7">
        <v>2019</v>
      </c>
      <c r="F29" s="7">
        <v>2020</v>
      </c>
      <c r="G29" s="7">
        <v>2021</v>
      </c>
      <c r="H29" s="7">
        <v>2022</v>
      </c>
      <c r="I29" s="8" t="s">
        <v>5</v>
      </c>
    </row>
    <row r="30" spans="1:12" ht="18.75" customHeight="1">
      <c r="A30" s="9" t="s">
        <v>2</v>
      </c>
      <c r="B30" s="10">
        <f aca="true" t="shared" si="13" ref="B30:H30">$I$30*B4</f>
        <v>461547.3328384309</v>
      </c>
      <c r="C30" s="10">
        <f t="shared" si="13"/>
        <v>359635.21764034557</v>
      </c>
      <c r="D30" s="10">
        <f t="shared" si="13"/>
        <v>200271.29907321508</v>
      </c>
      <c r="E30" s="10">
        <f t="shared" si="13"/>
        <v>200671.0907582835</v>
      </c>
      <c r="F30" s="10">
        <f t="shared" si="13"/>
        <v>201098.69403883492</v>
      </c>
      <c r="G30" s="10">
        <f t="shared" si="13"/>
        <v>275831.691152579</v>
      </c>
      <c r="H30" s="10">
        <f t="shared" si="13"/>
        <v>326243.5244983111</v>
      </c>
      <c r="I30" s="50">
        <v>2025298.85</v>
      </c>
      <c r="J30" s="12">
        <f>I30-'[1]Ripartizione per sottomisura'!D16</f>
        <v>836323.8500000001</v>
      </c>
      <c r="L30" s="12"/>
    </row>
    <row r="31" spans="1:12" ht="18.75" customHeight="1">
      <c r="A31" s="9" t="s">
        <v>48</v>
      </c>
      <c r="B31" s="10">
        <f aca="true" t="shared" si="14" ref="B31:H31">B30*43.12/100</f>
        <v>199019.20991993137</v>
      </c>
      <c r="C31" s="10">
        <f t="shared" si="14"/>
        <v>155074.705846517</v>
      </c>
      <c r="D31" s="10">
        <f t="shared" si="14"/>
        <v>86356.98416037034</v>
      </c>
      <c r="E31" s="10">
        <f t="shared" si="14"/>
        <v>86529.37433497184</v>
      </c>
      <c r="F31" s="10">
        <f t="shared" si="14"/>
        <v>86713.75686954561</v>
      </c>
      <c r="G31" s="10">
        <f t="shared" si="14"/>
        <v>118938.62522499205</v>
      </c>
      <c r="H31" s="10">
        <f t="shared" si="14"/>
        <v>140676.20776367176</v>
      </c>
      <c r="I31" s="47">
        <f>SUM(B31:H31)</f>
        <v>873308.86412</v>
      </c>
      <c r="J31" s="18"/>
      <c r="L31" s="12"/>
    </row>
    <row r="32" spans="1:12" ht="18.75" customHeight="1">
      <c r="A32" s="9" t="s">
        <v>49</v>
      </c>
      <c r="B32" s="10">
        <f aca="true" t="shared" si="15" ref="B32:H32">B30-B31</f>
        <v>262528.1229184995</v>
      </c>
      <c r="C32" s="10">
        <f t="shared" si="15"/>
        <v>204560.51179382857</v>
      </c>
      <c r="D32" s="10">
        <f t="shared" si="15"/>
        <v>113914.31491284474</v>
      </c>
      <c r="E32" s="10">
        <f t="shared" si="15"/>
        <v>114141.71642331166</v>
      </c>
      <c r="F32" s="10">
        <f t="shared" si="15"/>
        <v>114384.9371692893</v>
      </c>
      <c r="G32" s="10">
        <f t="shared" si="15"/>
        <v>156893.06592758693</v>
      </c>
      <c r="H32" s="10">
        <f t="shared" si="15"/>
        <v>185567.31673463935</v>
      </c>
      <c r="I32" s="11">
        <f>SUM(B32:H32)</f>
        <v>1151989.98588</v>
      </c>
      <c r="J32" s="16"/>
      <c r="L32" s="12"/>
    </row>
    <row r="33" spans="1:12" ht="18.75" customHeight="1">
      <c r="A33" s="9" t="s">
        <v>6</v>
      </c>
      <c r="B33" s="10">
        <f aca="true" t="shared" si="16" ref="B33:H33">B30*39.816/100</f>
        <v>183769.68604294967</v>
      </c>
      <c r="C33" s="10">
        <f t="shared" si="16"/>
        <v>143192.35825568</v>
      </c>
      <c r="D33" s="10">
        <f t="shared" si="16"/>
        <v>79740.02043899131</v>
      </c>
      <c r="E33" s="10">
        <f t="shared" si="16"/>
        <v>79899.20149631817</v>
      </c>
      <c r="F33" s="10">
        <f t="shared" si="16"/>
        <v>80069.45601850252</v>
      </c>
      <c r="G33" s="10">
        <f t="shared" si="16"/>
        <v>109825.14614931087</v>
      </c>
      <c r="H33" s="10">
        <f t="shared" si="16"/>
        <v>129897.12171424757</v>
      </c>
      <c r="I33" s="11">
        <f>SUM(B33:H33)</f>
        <v>806392.9901160002</v>
      </c>
      <c r="J33" s="16"/>
      <c r="L33" s="12"/>
    </row>
    <row r="34" spans="1:12" ht="18.75" customHeight="1">
      <c r="A34" s="9" t="s">
        <v>7</v>
      </c>
      <c r="B34" s="13">
        <f aca="true" t="shared" si="17" ref="B34:H34">B30*17.064/100</f>
        <v>78758.43687554984</v>
      </c>
      <c r="C34" s="13">
        <f t="shared" si="17"/>
        <v>61368.153538148574</v>
      </c>
      <c r="D34" s="13">
        <f t="shared" si="17"/>
        <v>34174.29447385342</v>
      </c>
      <c r="E34" s="13">
        <f t="shared" si="17"/>
        <v>34242.5149269935</v>
      </c>
      <c r="F34" s="13">
        <f t="shared" si="17"/>
        <v>34315.481150786785</v>
      </c>
      <c r="G34" s="13">
        <f t="shared" si="17"/>
        <v>47067.919778276075</v>
      </c>
      <c r="H34" s="13">
        <f t="shared" si="17"/>
        <v>55670.19502039181</v>
      </c>
      <c r="I34" s="11">
        <f>SUM(B34:H34)</f>
        <v>345596.995764</v>
      </c>
      <c r="J34" s="16"/>
      <c r="L34" s="12"/>
    </row>
    <row r="35" spans="1:12" ht="18.75" customHeight="1">
      <c r="A35" s="9" t="s">
        <v>5</v>
      </c>
      <c r="B35" s="14">
        <f aca="true" t="shared" si="18" ref="B35:H35">B31+B33+B34</f>
        <v>461547.3328384309</v>
      </c>
      <c r="C35" s="14">
        <f t="shared" si="18"/>
        <v>359635.21764034557</v>
      </c>
      <c r="D35" s="14">
        <f t="shared" si="18"/>
        <v>200271.29907321508</v>
      </c>
      <c r="E35" s="14">
        <f t="shared" si="18"/>
        <v>200671.0907582835</v>
      </c>
      <c r="F35" s="14">
        <f t="shared" si="18"/>
        <v>201098.69403883495</v>
      </c>
      <c r="G35" s="14">
        <f t="shared" si="18"/>
        <v>275831.691152579</v>
      </c>
      <c r="H35" s="14">
        <f t="shared" si="18"/>
        <v>326243.5244983111</v>
      </c>
      <c r="I35" s="11">
        <f>SUM(B35:H35)</f>
        <v>2025298.85</v>
      </c>
      <c r="J35" s="19"/>
      <c r="L35" s="12"/>
    </row>
    <row r="36" ht="12.75">
      <c r="J36" s="16"/>
    </row>
    <row r="37" s="16" customFormat="1" ht="12.75"/>
  </sheetData>
  <sheetProtection password="CFB5" sheet="1"/>
  <mergeCells count="5">
    <mergeCell ref="A6:I6"/>
    <mergeCell ref="A17:I17"/>
    <mergeCell ref="A28:I28"/>
    <mergeCell ref="A1:I1"/>
    <mergeCell ref="A3:A4"/>
  </mergeCells>
  <printOptions horizontalCentered="1" verticalCentered="1"/>
  <pageMargins left="0.7874015748031497" right="0.7874015748031497" top="0.5118110236220472" bottom="0.31496062992125984" header="0.2362204724409449" footer="0.196850393700787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Normal="80" zoomScaleSheetLayoutView="100" zoomScalePageLayoutView="0" workbookViewId="0" topLeftCell="A1">
      <selection activeCell="B28" sqref="B28"/>
    </sheetView>
  </sheetViews>
  <sheetFormatPr defaultColWidth="9.140625" defaultRowHeight="25.5" customHeight="1"/>
  <cols>
    <col min="1" max="1" width="61.8515625" style="20" customWidth="1"/>
    <col min="2" max="8" width="18.00390625" style="20" customWidth="1"/>
    <col min="9" max="16384" width="9.140625" style="20" customWidth="1"/>
  </cols>
  <sheetData>
    <row r="1" spans="1:8" ht="25.5" customHeight="1">
      <c r="A1" s="58" t="s">
        <v>61</v>
      </c>
      <c r="B1" s="58"/>
      <c r="C1" s="58"/>
      <c r="D1" s="58"/>
      <c r="E1" s="58"/>
      <c r="F1" s="58"/>
      <c r="G1" s="58"/>
      <c r="H1" s="58"/>
    </row>
    <row r="2" spans="1:8" ht="25.5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47</v>
      </c>
      <c r="F2" s="21" t="s">
        <v>6</v>
      </c>
      <c r="G2" s="21" t="s">
        <v>7</v>
      </c>
      <c r="H2" s="21" t="s">
        <v>4</v>
      </c>
    </row>
    <row r="3" spans="1:9" ht="25.5" customHeight="1">
      <c r="A3" s="22" t="s">
        <v>30</v>
      </c>
      <c r="B3" s="23">
        <f aca="true" t="shared" si="0" ref="B3:B23">C3+H3</f>
        <v>0</v>
      </c>
      <c r="C3" s="39"/>
      <c r="D3" s="23">
        <f>C3*43.12/100</f>
        <v>0</v>
      </c>
      <c r="E3" s="23">
        <f>C3*56.88/100</f>
        <v>0</v>
      </c>
      <c r="F3" s="23">
        <f>C3*39.816/100</f>
        <v>0</v>
      </c>
      <c r="G3" s="23">
        <f>C3*17.064/100</f>
        <v>0</v>
      </c>
      <c r="H3" s="39"/>
      <c r="I3" s="24"/>
    </row>
    <row r="4" spans="1:8" ht="35.25" customHeight="1">
      <c r="A4" s="25" t="s">
        <v>29</v>
      </c>
      <c r="B4" s="23">
        <f t="shared" si="0"/>
        <v>0</v>
      </c>
      <c r="C4" s="39"/>
      <c r="D4" s="23">
        <f aca="true" t="shared" si="1" ref="D4:D22">C4*43.12/100</f>
        <v>0</v>
      </c>
      <c r="E4" s="23">
        <f aca="true" t="shared" si="2" ref="E4:E22">C4*56.88/100</f>
        <v>0</v>
      </c>
      <c r="F4" s="23">
        <f aca="true" t="shared" si="3" ref="F4:F22">C4*39.816/100</f>
        <v>0</v>
      </c>
      <c r="G4" s="23">
        <f aca="true" t="shared" si="4" ref="G4:G22">C4*17.064/100</f>
        <v>0</v>
      </c>
      <c r="H4" s="39"/>
    </row>
    <row r="5" spans="1:8" ht="25.5" customHeight="1">
      <c r="A5" s="25" t="s">
        <v>21</v>
      </c>
      <c r="B5" s="23">
        <f t="shared" si="0"/>
        <v>5298390</v>
      </c>
      <c r="C5" s="39">
        <v>2119356.38</v>
      </c>
      <c r="D5" s="23">
        <f t="shared" si="1"/>
        <v>913866.4710559999</v>
      </c>
      <c r="E5" s="23">
        <f t="shared" si="2"/>
        <v>1205489.908944</v>
      </c>
      <c r="F5" s="23">
        <f t="shared" si="3"/>
        <v>843842.9362608001</v>
      </c>
      <c r="G5" s="23">
        <f t="shared" si="4"/>
        <v>361646.97268320003</v>
      </c>
      <c r="H5" s="39">
        <v>3179033.62</v>
      </c>
    </row>
    <row r="6" spans="1:8" ht="39" customHeight="1">
      <c r="A6" s="25" t="s">
        <v>9</v>
      </c>
      <c r="B6" s="23">
        <f t="shared" si="0"/>
        <v>0</v>
      </c>
      <c r="C6" s="44"/>
      <c r="D6" s="23">
        <f t="shared" si="1"/>
        <v>0</v>
      </c>
      <c r="E6" s="23">
        <f t="shared" si="2"/>
        <v>0</v>
      </c>
      <c r="F6" s="23">
        <f t="shared" si="3"/>
        <v>0</v>
      </c>
      <c r="G6" s="23">
        <f t="shared" si="4"/>
        <v>0</v>
      </c>
      <c r="H6" s="39"/>
    </row>
    <row r="7" spans="1:8" ht="25.5" customHeight="1">
      <c r="A7" s="25" t="s">
        <v>24</v>
      </c>
      <c r="B7" s="23">
        <f t="shared" si="0"/>
        <v>0</v>
      </c>
      <c r="C7" s="39"/>
      <c r="D7" s="23">
        <f t="shared" si="1"/>
        <v>0</v>
      </c>
      <c r="E7" s="23">
        <f t="shared" si="2"/>
        <v>0</v>
      </c>
      <c r="F7" s="23">
        <f t="shared" si="3"/>
        <v>0</v>
      </c>
      <c r="G7" s="23">
        <f t="shared" si="4"/>
        <v>0</v>
      </c>
      <c r="H7" s="39"/>
    </row>
    <row r="8" spans="1:8" ht="34.5" customHeight="1">
      <c r="A8" s="26" t="s">
        <v>22</v>
      </c>
      <c r="B8" s="23">
        <f>C8+H8</f>
        <v>2051342</v>
      </c>
      <c r="C8" s="39">
        <v>820537.1</v>
      </c>
      <c r="D8" s="23">
        <f>C8*43.12/100</f>
        <v>353815.59751999995</v>
      </c>
      <c r="E8" s="23">
        <f>C8*56.88/100</f>
        <v>466721.50248</v>
      </c>
      <c r="F8" s="23">
        <f t="shared" si="3"/>
        <v>326705.051736</v>
      </c>
      <c r="G8" s="23">
        <f t="shared" si="4"/>
        <v>140016.450744</v>
      </c>
      <c r="H8" s="39">
        <v>1230804.9</v>
      </c>
    </row>
    <row r="9" spans="1:8" ht="25.5" customHeight="1">
      <c r="A9" s="25" t="s">
        <v>17</v>
      </c>
      <c r="B9" s="23">
        <f t="shared" si="0"/>
        <v>344500</v>
      </c>
      <c r="C9" s="39">
        <v>137800</v>
      </c>
      <c r="D9" s="23">
        <f t="shared" si="1"/>
        <v>59419.36</v>
      </c>
      <c r="E9" s="23">
        <f t="shared" si="2"/>
        <v>78380.64</v>
      </c>
      <c r="F9" s="23">
        <f t="shared" si="3"/>
        <v>54866.448000000004</v>
      </c>
      <c r="G9" s="23">
        <f t="shared" si="4"/>
        <v>23514.192000000003</v>
      </c>
      <c r="H9" s="39">
        <v>206700</v>
      </c>
    </row>
    <row r="10" spans="1:8" ht="25.5" customHeight="1">
      <c r="A10" s="25" t="s">
        <v>18</v>
      </c>
      <c r="B10" s="23">
        <f t="shared" si="0"/>
        <v>487500</v>
      </c>
      <c r="C10" s="39">
        <v>195000</v>
      </c>
      <c r="D10" s="23">
        <f t="shared" si="1"/>
        <v>84084</v>
      </c>
      <c r="E10" s="23">
        <f t="shared" si="2"/>
        <v>110916</v>
      </c>
      <c r="F10" s="23">
        <f t="shared" si="3"/>
        <v>77641.20000000001</v>
      </c>
      <c r="G10" s="23">
        <f t="shared" si="4"/>
        <v>33274.8</v>
      </c>
      <c r="H10" s="39">
        <v>292500</v>
      </c>
    </row>
    <row r="11" spans="1:8" ht="25.5" customHeight="1">
      <c r="A11" s="25" t="s">
        <v>19</v>
      </c>
      <c r="B11" s="23">
        <f t="shared" si="0"/>
        <v>475000</v>
      </c>
      <c r="C11" s="39">
        <v>190000</v>
      </c>
      <c r="D11" s="23">
        <f t="shared" si="1"/>
        <v>81927.99999999999</v>
      </c>
      <c r="E11" s="23">
        <f t="shared" si="2"/>
        <v>108072</v>
      </c>
      <c r="F11" s="23">
        <f t="shared" si="3"/>
        <v>75650.40000000001</v>
      </c>
      <c r="G11" s="23">
        <f t="shared" si="4"/>
        <v>32421.6</v>
      </c>
      <c r="H11" s="39">
        <v>285000</v>
      </c>
    </row>
    <row r="12" spans="1:8" ht="48.75" customHeight="1">
      <c r="A12" s="25" t="s">
        <v>32</v>
      </c>
      <c r="B12" s="23">
        <f t="shared" si="0"/>
        <v>0</v>
      </c>
      <c r="C12" s="39"/>
      <c r="D12" s="23">
        <f t="shared" si="1"/>
        <v>0</v>
      </c>
      <c r="E12" s="23">
        <f t="shared" si="2"/>
        <v>0</v>
      </c>
      <c r="F12" s="23">
        <f t="shared" si="3"/>
        <v>0</v>
      </c>
      <c r="G12" s="23">
        <f>C12*17.064/100</f>
        <v>0</v>
      </c>
      <c r="H12" s="39"/>
    </row>
    <row r="13" spans="1:8" ht="25.5" customHeight="1">
      <c r="A13" s="25" t="s">
        <v>25</v>
      </c>
      <c r="B13" s="23">
        <f t="shared" si="0"/>
        <v>0</v>
      </c>
      <c r="C13" s="39"/>
      <c r="D13" s="23">
        <f t="shared" si="1"/>
        <v>0</v>
      </c>
      <c r="E13" s="23">
        <f t="shared" si="2"/>
        <v>0</v>
      </c>
      <c r="F13" s="23">
        <f t="shared" si="3"/>
        <v>0</v>
      </c>
      <c r="G13" s="23">
        <f t="shared" si="4"/>
        <v>0</v>
      </c>
      <c r="H13" s="39"/>
    </row>
    <row r="14" spans="1:8" ht="25.5" customHeight="1">
      <c r="A14" s="25" t="s">
        <v>15</v>
      </c>
      <c r="B14" s="23">
        <f t="shared" si="0"/>
        <v>0</v>
      </c>
      <c r="C14" s="39"/>
      <c r="D14" s="23">
        <f t="shared" si="1"/>
        <v>0</v>
      </c>
      <c r="E14" s="23">
        <f t="shared" si="2"/>
        <v>0</v>
      </c>
      <c r="F14" s="23">
        <f t="shared" si="3"/>
        <v>0</v>
      </c>
      <c r="G14" s="23">
        <f t="shared" si="4"/>
        <v>0</v>
      </c>
      <c r="H14" s="39"/>
    </row>
    <row r="15" spans="1:8" ht="25.5" customHeight="1">
      <c r="A15" s="25" t="s">
        <v>16</v>
      </c>
      <c r="B15" s="23">
        <f t="shared" si="0"/>
        <v>692000</v>
      </c>
      <c r="C15" s="39">
        <v>692000</v>
      </c>
      <c r="D15" s="23">
        <f t="shared" si="1"/>
        <v>298390.4</v>
      </c>
      <c r="E15" s="23">
        <f t="shared" si="2"/>
        <v>393609.6</v>
      </c>
      <c r="F15" s="23">
        <f t="shared" si="3"/>
        <v>275526.72</v>
      </c>
      <c r="G15" s="23">
        <f t="shared" si="4"/>
        <v>118082.88</v>
      </c>
      <c r="H15" s="39"/>
    </row>
    <row r="16" spans="1:8" ht="25.5" customHeight="1">
      <c r="A16" s="25" t="s">
        <v>13</v>
      </c>
      <c r="B16" s="23">
        <f t="shared" si="0"/>
        <v>4150000</v>
      </c>
      <c r="C16" s="39">
        <v>4150000</v>
      </c>
      <c r="D16" s="23">
        <f t="shared" si="1"/>
        <v>1789480</v>
      </c>
      <c r="E16" s="23">
        <f t="shared" si="2"/>
        <v>2360520</v>
      </c>
      <c r="F16" s="23">
        <f t="shared" si="3"/>
        <v>1652364</v>
      </c>
      <c r="G16" s="23">
        <f t="shared" si="4"/>
        <v>708156</v>
      </c>
      <c r="H16" s="39"/>
    </row>
    <row r="17" spans="1:8" ht="25.5" customHeight="1">
      <c r="A17" s="25" t="s">
        <v>14</v>
      </c>
      <c r="B17" s="23">
        <f t="shared" si="0"/>
        <v>1304000</v>
      </c>
      <c r="C17" s="39">
        <v>1304000</v>
      </c>
      <c r="D17" s="23">
        <f t="shared" si="1"/>
        <v>562284.8</v>
      </c>
      <c r="E17" s="23">
        <f t="shared" si="2"/>
        <v>741715.2</v>
      </c>
      <c r="F17" s="23">
        <f t="shared" si="3"/>
        <v>519200.64</v>
      </c>
      <c r="G17" s="23">
        <f t="shared" si="4"/>
        <v>222514.56</v>
      </c>
      <c r="H17" s="39"/>
    </row>
    <row r="18" spans="1:8" ht="33.75" customHeight="1">
      <c r="A18" s="25" t="s">
        <v>23</v>
      </c>
      <c r="B18" s="23">
        <f t="shared" si="0"/>
        <v>3920000</v>
      </c>
      <c r="C18" s="39">
        <v>1568000</v>
      </c>
      <c r="D18" s="23">
        <f t="shared" si="1"/>
        <v>676121.6</v>
      </c>
      <c r="E18" s="23">
        <f t="shared" si="2"/>
        <v>891878.4</v>
      </c>
      <c r="F18" s="23">
        <f t="shared" si="3"/>
        <v>624314.8800000001</v>
      </c>
      <c r="G18" s="23">
        <f t="shared" si="4"/>
        <v>267563.52</v>
      </c>
      <c r="H18" s="39">
        <v>2352000</v>
      </c>
    </row>
    <row r="19" spans="1:11" ht="25.5" customHeight="1">
      <c r="A19" s="25" t="s">
        <v>31</v>
      </c>
      <c r="B19" s="23">
        <f t="shared" si="0"/>
        <v>0</v>
      </c>
      <c r="C19" s="44"/>
      <c r="D19" s="23">
        <f t="shared" si="1"/>
        <v>0</v>
      </c>
      <c r="E19" s="23">
        <f t="shared" si="2"/>
        <v>0</v>
      </c>
      <c r="F19" s="23">
        <f t="shared" si="3"/>
        <v>0</v>
      </c>
      <c r="G19" s="23">
        <f>C19*17.064/100</f>
        <v>0</v>
      </c>
      <c r="H19" s="39"/>
      <c r="I19" s="35"/>
      <c r="J19" s="35"/>
      <c r="K19" s="35"/>
    </row>
    <row r="20" spans="1:8" ht="42.75" customHeight="1">
      <c r="A20" s="36" t="s">
        <v>26</v>
      </c>
      <c r="B20" s="23">
        <f t="shared" si="0"/>
        <v>0</v>
      </c>
      <c r="C20" s="39"/>
      <c r="D20" s="23">
        <f t="shared" si="1"/>
        <v>0</v>
      </c>
      <c r="E20" s="23">
        <f t="shared" si="2"/>
        <v>0</v>
      </c>
      <c r="F20" s="23">
        <f t="shared" si="3"/>
        <v>0</v>
      </c>
      <c r="G20" s="23">
        <f t="shared" si="4"/>
        <v>0</v>
      </c>
      <c r="H20" s="39"/>
    </row>
    <row r="21" spans="1:8" ht="58.5" customHeight="1">
      <c r="A21" s="37" t="s">
        <v>28</v>
      </c>
      <c r="B21" s="23">
        <f t="shared" si="0"/>
        <v>0</v>
      </c>
      <c r="C21" s="39"/>
      <c r="D21" s="23">
        <f t="shared" si="1"/>
        <v>0</v>
      </c>
      <c r="E21" s="23">
        <f t="shared" si="2"/>
        <v>0</v>
      </c>
      <c r="F21" s="23">
        <f t="shared" si="3"/>
        <v>0</v>
      </c>
      <c r="G21" s="23">
        <f t="shared" si="4"/>
        <v>0</v>
      </c>
      <c r="H21" s="39"/>
    </row>
    <row r="22" spans="1:8" ht="48" customHeight="1">
      <c r="A22" s="36" t="s">
        <v>27</v>
      </c>
      <c r="B22" s="23">
        <f t="shared" si="0"/>
        <v>0</v>
      </c>
      <c r="C22" s="39"/>
      <c r="D22" s="23">
        <f t="shared" si="1"/>
        <v>0</v>
      </c>
      <c r="E22" s="23">
        <f t="shared" si="2"/>
        <v>0</v>
      </c>
      <c r="F22" s="23">
        <f t="shared" si="3"/>
        <v>0</v>
      </c>
      <c r="G22" s="23">
        <f t="shared" si="4"/>
        <v>0</v>
      </c>
      <c r="H22" s="39"/>
    </row>
    <row r="23" spans="1:8" ht="48" customHeight="1">
      <c r="A23" s="36" t="s">
        <v>59</v>
      </c>
      <c r="B23" s="23">
        <f t="shared" si="0"/>
        <v>300000</v>
      </c>
      <c r="C23" s="39">
        <v>300000</v>
      </c>
      <c r="D23" s="23">
        <f>C23*43.12/100</f>
        <v>129360</v>
      </c>
      <c r="E23" s="23">
        <f>C23*56.88/100</f>
        <v>170640</v>
      </c>
      <c r="F23" s="23">
        <f>C23*39.816/100</f>
        <v>119448</v>
      </c>
      <c r="G23" s="23">
        <f>C23*17.064/100</f>
        <v>51192</v>
      </c>
      <c r="H23" s="39"/>
    </row>
    <row r="24" spans="1:8" ht="25.5" customHeight="1">
      <c r="A24" s="38" t="s">
        <v>20</v>
      </c>
      <c r="B24" s="32">
        <f aca="true" t="shared" si="5" ref="B24:H24">SUM(B3:B23)</f>
        <v>19022732</v>
      </c>
      <c r="C24" s="32">
        <f t="shared" si="5"/>
        <v>11476693.48</v>
      </c>
      <c r="D24" s="32">
        <f t="shared" si="5"/>
        <v>4948750.228576</v>
      </c>
      <c r="E24" s="32">
        <f t="shared" si="5"/>
        <v>6527943.251424001</v>
      </c>
      <c r="F24" s="32">
        <f t="shared" si="5"/>
        <v>4569560.2759968005</v>
      </c>
      <c r="G24" s="32">
        <f t="shared" si="5"/>
        <v>1958382.9754272</v>
      </c>
      <c r="H24" s="32">
        <f t="shared" si="5"/>
        <v>7546038.52</v>
      </c>
    </row>
    <row r="25" ht="25.5" customHeight="1">
      <c r="C25" s="34"/>
    </row>
    <row r="26" spans="1:3" ht="25.5" customHeight="1">
      <c r="A26" s="33"/>
      <c r="B26" s="33"/>
      <c r="C26" s="33"/>
    </row>
  </sheetData>
  <sheetProtection password="CFB5" sheet="1" objects="1" scenarios="1"/>
  <mergeCells count="1">
    <mergeCell ref="A1:H1"/>
  </mergeCells>
  <printOptions horizontalCentered="1"/>
  <pageMargins left="0.31496062992125984" right="0.3937007874015748" top="0.2755905511811024" bottom="0.35433070866141736" header="0.11811023622047245" footer="0.2362204724409449"/>
  <pageSetup horizontalDpi="600" verticalDpi="600" orientation="landscape" paperSize="9" scale="73" r:id="rId1"/>
  <headerFooter alignWithMargins="0">
    <oddHeader>&amp;C&amp;"Arial,Grassetto"&amp;11
</oddHeader>
  </headerFooter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PageLayoutView="0" workbookViewId="0" topLeftCell="A1">
      <selection activeCell="F32" sqref="F32"/>
    </sheetView>
  </sheetViews>
  <sheetFormatPr defaultColWidth="9.140625" defaultRowHeight="25.5" customHeight="1"/>
  <cols>
    <col min="1" max="1" width="61.00390625" style="20" customWidth="1"/>
    <col min="2" max="8" width="18.28125" style="20" customWidth="1"/>
    <col min="9" max="16384" width="9.140625" style="20" customWidth="1"/>
  </cols>
  <sheetData>
    <row r="1" spans="1:8" ht="25.5" customHeight="1">
      <c r="A1" s="58" t="s">
        <v>62</v>
      </c>
      <c r="B1" s="58"/>
      <c r="C1" s="58"/>
      <c r="D1" s="58"/>
      <c r="E1" s="58"/>
      <c r="F1" s="58"/>
      <c r="G1" s="58"/>
      <c r="H1" s="58"/>
    </row>
    <row r="2" spans="1:8" ht="25.5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47</v>
      </c>
      <c r="F2" s="21" t="s">
        <v>6</v>
      </c>
      <c r="G2" s="21" t="s">
        <v>7</v>
      </c>
      <c r="H2" s="21" t="s">
        <v>4</v>
      </c>
    </row>
    <row r="3" spans="1:10" ht="25.5" customHeight="1">
      <c r="A3" s="22" t="s">
        <v>30</v>
      </c>
      <c r="B3" s="23">
        <f aca="true" t="shared" si="0" ref="B3:B22">C3+H3</f>
        <v>0</v>
      </c>
      <c r="C3" s="51"/>
      <c r="D3" s="23">
        <f>C3*43.12/100</f>
        <v>0</v>
      </c>
      <c r="E3" s="23">
        <f>C3*56.88/100</f>
        <v>0</v>
      </c>
      <c r="F3" s="23">
        <f>C3*39.816/100</f>
        <v>0</v>
      </c>
      <c r="G3" s="23">
        <f>C3*17.064/100</f>
        <v>0</v>
      </c>
      <c r="H3" s="51"/>
      <c r="I3" s="24"/>
      <c r="J3" s="24"/>
    </row>
    <row r="4" spans="1:8" ht="35.25" customHeight="1">
      <c r="A4" s="25" t="s">
        <v>29</v>
      </c>
      <c r="B4" s="23">
        <f t="shared" si="0"/>
        <v>0</v>
      </c>
      <c r="C4" s="51"/>
      <c r="D4" s="23">
        <f aca="true" t="shared" si="1" ref="D4:D23">C4*43.12/100</f>
        <v>0</v>
      </c>
      <c r="E4" s="23">
        <f aca="true" t="shared" si="2" ref="E4:E22">C4*56.88/100</f>
        <v>0</v>
      </c>
      <c r="F4" s="23">
        <f aca="true" t="shared" si="3" ref="F4:F22">C4*39.816/100</f>
        <v>0</v>
      </c>
      <c r="G4" s="23">
        <f aca="true" t="shared" si="4" ref="G4:G22">C4*17.064/100</f>
        <v>0</v>
      </c>
      <c r="H4" s="51"/>
    </row>
    <row r="5" spans="1:8" ht="25.5" customHeight="1">
      <c r="A5" s="25" t="s">
        <v>21</v>
      </c>
      <c r="B5" s="23">
        <f t="shared" si="0"/>
        <v>0</v>
      </c>
      <c r="C5" s="51"/>
      <c r="D5" s="23">
        <f t="shared" si="1"/>
        <v>0</v>
      </c>
      <c r="E5" s="23">
        <f t="shared" si="2"/>
        <v>0</v>
      </c>
      <c r="F5" s="23">
        <f t="shared" si="3"/>
        <v>0</v>
      </c>
      <c r="G5" s="23">
        <f t="shared" si="4"/>
        <v>0</v>
      </c>
      <c r="H5" s="51"/>
    </row>
    <row r="6" spans="1:8" ht="39" customHeight="1">
      <c r="A6" s="25" t="s">
        <v>9</v>
      </c>
      <c r="B6" s="23">
        <f t="shared" si="0"/>
        <v>0</v>
      </c>
      <c r="C6" s="51"/>
      <c r="D6" s="23">
        <f t="shared" si="1"/>
        <v>0</v>
      </c>
      <c r="E6" s="23">
        <f t="shared" si="2"/>
        <v>0</v>
      </c>
      <c r="F6" s="23">
        <f t="shared" si="3"/>
        <v>0</v>
      </c>
      <c r="G6" s="23">
        <f t="shared" si="4"/>
        <v>0</v>
      </c>
      <c r="H6" s="51"/>
    </row>
    <row r="7" spans="1:8" ht="25.5" customHeight="1">
      <c r="A7" s="25" t="s">
        <v>24</v>
      </c>
      <c r="B7" s="23">
        <f t="shared" si="0"/>
        <v>0</v>
      </c>
      <c r="C7" s="51"/>
      <c r="D7" s="23">
        <f t="shared" si="1"/>
        <v>0</v>
      </c>
      <c r="E7" s="23">
        <f t="shared" si="2"/>
        <v>0</v>
      </c>
      <c r="F7" s="23">
        <f t="shared" si="3"/>
        <v>0</v>
      </c>
      <c r="G7" s="23">
        <f t="shared" si="4"/>
        <v>0</v>
      </c>
      <c r="H7" s="51"/>
    </row>
    <row r="8" spans="1:8" ht="34.5" customHeight="1">
      <c r="A8" s="26" t="s">
        <v>22</v>
      </c>
      <c r="B8" s="23">
        <f t="shared" si="0"/>
        <v>0</v>
      </c>
      <c r="C8" s="51"/>
      <c r="D8" s="23">
        <f t="shared" si="1"/>
        <v>0</v>
      </c>
      <c r="E8" s="23">
        <f t="shared" si="2"/>
        <v>0</v>
      </c>
      <c r="F8" s="23">
        <f t="shared" si="3"/>
        <v>0</v>
      </c>
      <c r="G8" s="23">
        <f t="shared" si="4"/>
        <v>0</v>
      </c>
      <c r="H8" s="51"/>
    </row>
    <row r="9" spans="1:8" ht="25.5" customHeight="1">
      <c r="A9" s="25" t="s">
        <v>17</v>
      </c>
      <c r="B9" s="23">
        <f t="shared" si="0"/>
        <v>0</v>
      </c>
      <c r="C9" s="51"/>
      <c r="D9" s="23">
        <f t="shared" si="1"/>
        <v>0</v>
      </c>
      <c r="E9" s="23">
        <f t="shared" si="2"/>
        <v>0</v>
      </c>
      <c r="F9" s="23">
        <f t="shared" si="3"/>
        <v>0</v>
      </c>
      <c r="G9" s="23">
        <f t="shared" si="4"/>
        <v>0</v>
      </c>
      <c r="H9" s="51"/>
    </row>
    <row r="10" spans="1:8" ht="25.5" customHeight="1">
      <c r="A10" s="25" t="s">
        <v>18</v>
      </c>
      <c r="B10" s="23">
        <f t="shared" si="0"/>
        <v>0</v>
      </c>
      <c r="C10" s="51"/>
      <c r="D10" s="23">
        <f t="shared" si="1"/>
        <v>0</v>
      </c>
      <c r="E10" s="23">
        <f t="shared" si="2"/>
        <v>0</v>
      </c>
      <c r="F10" s="23">
        <f t="shared" si="3"/>
        <v>0</v>
      </c>
      <c r="G10" s="23">
        <f t="shared" si="4"/>
        <v>0</v>
      </c>
      <c r="H10" s="51"/>
    </row>
    <row r="11" spans="1:8" ht="25.5" customHeight="1">
      <c r="A11" s="25" t="s">
        <v>19</v>
      </c>
      <c r="B11" s="23">
        <f t="shared" si="0"/>
        <v>0</v>
      </c>
      <c r="C11" s="51"/>
      <c r="D11" s="23">
        <f t="shared" si="1"/>
        <v>0</v>
      </c>
      <c r="E11" s="23">
        <f t="shared" si="2"/>
        <v>0</v>
      </c>
      <c r="F11" s="23">
        <f t="shared" si="3"/>
        <v>0</v>
      </c>
      <c r="G11" s="23">
        <f t="shared" si="4"/>
        <v>0</v>
      </c>
      <c r="H11" s="51"/>
    </row>
    <row r="12" spans="1:8" ht="42.75" customHeight="1">
      <c r="A12" s="25" t="s">
        <v>32</v>
      </c>
      <c r="B12" s="23">
        <f t="shared" si="0"/>
        <v>0</v>
      </c>
      <c r="C12" s="51"/>
      <c r="D12" s="23">
        <f t="shared" si="1"/>
        <v>0</v>
      </c>
      <c r="E12" s="23">
        <f t="shared" si="2"/>
        <v>0</v>
      </c>
      <c r="F12" s="23">
        <f t="shared" si="3"/>
        <v>0</v>
      </c>
      <c r="G12" s="23">
        <f t="shared" si="4"/>
        <v>0</v>
      </c>
      <c r="H12" s="51"/>
    </row>
    <row r="13" spans="1:8" ht="25.5" customHeight="1">
      <c r="A13" s="25" t="s">
        <v>25</v>
      </c>
      <c r="B13" s="23">
        <f t="shared" si="0"/>
        <v>0</v>
      </c>
      <c r="C13" s="51"/>
      <c r="D13" s="23">
        <f t="shared" si="1"/>
        <v>0</v>
      </c>
      <c r="E13" s="23">
        <f t="shared" si="2"/>
        <v>0</v>
      </c>
      <c r="F13" s="23">
        <f t="shared" si="3"/>
        <v>0</v>
      </c>
      <c r="G13" s="23">
        <f t="shared" si="4"/>
        <v>0</v>
      </c>
      <c r="H13" s="51"/>
    </row>
    <row r="14" spans="1:8" ht="25.5" customHeight="1">
      <c r="A14" s="25" t="s">
        <v>15</v>
      </c>
      <c r="B14" s="23">
        <f t="shared" si="0"/>
        <v>0</v>
      </c>
      <c r="C14" s="51"/>
      <c r="D14" s="23">
        <f t="shared" si="1"/>
        <v>0</v>
      </c>
      <c r="E14" s="23">
        <f t="shared" si="2"/>
        <v>0</v>
      </c>
      <c r="F14" s="23">
        <f t="shared" si="3"/>
        <v>0</v>
      </c>
      <c r="G14" s="23">
        <f t="shared" si="4"/>
        <v>0</v>
      </c>
      <c r="H14" s="51"/>
    </row>
    <row r="15" spans="1:8" ht="25.5" customHeight="1">
      <c r="A15" s="25" t="s">
        <v>16</v>
      </c>
      <c r="B15" s="23">
        <f t="shared" si="0"/>
        <v>0</v>
      </c>
      <c r="C15" s="51"/>
      <c r="D15" s="23">
        <f t="shared" si="1"/>
        <v>0</v>
      </c>
      <c r="E15" s="23">
        <f t="shared" si="2"/>
        <v>0</v>
      </c>
      <c r="F15" s="23">
        <f t="shared" si="3"/>
        <v>0</v>
      </c>
      <c r="G15" s="23">
        <f t="shared" si="4"/>
        <v>0</v>
      </c>
      <c r="H15" s="51"/>
    </row>
    <row r="16" spans="1:8" ht="25.5" customHeight="1">
      <c r="A16" s="25" t="s">
        <v>13</v>
      </c>
      <c r="B16" s="23">
        <f t="shared" si="0"/>
        <v>0</v>
      </c>
      <c r="C16" s="51"/>
      <c r="D16" s="23">
        <f t="shared" si="1"/>
        <v>0</v>
      </c>
      <c r="E16" s="23">
        <f t="shared" si="2"/>
        <v>0</v>
      </c>
      <c r="F16" s="23">
        <f t="shared" si="3"/>
        <v>0</v>
      </c>
      <c r="G16" s="23">
        <f t="shared" si="4"/>
        <v>0</v>
      </c>
      <c r="H16" s="51"/>
    </row>
    <row r="17" spans="1:8" ht="25.5" customHeight="1">
      <c r="A17" s="25" t="s">
        <v>14</v>
      </c>
      <c r="B17" s="23">
        <f t="shared" si="0"/>
        <v>0</v>
      </c>
      <c r="C17" s="51"/>
      <c r="D17" s="23">
        <f t="shared" si="1"/>
        <v>0</v>
      </c>
      <c r="E17" s="23">
        <f t="shared" si="2"/>
        <v>0</v>
      </c>
      <c r="F17" s="23">
        <f t="shared" si="3"/>
        <v>0</v>
      </c>
      <c r="G17" s="23">
        <f t="shared" si="4"/>
        <v>0</v>
      </c>
      <c r="H17" s="51"/>
    </row>
    <row r="18" spans="1:8" ht="33.75" customHeight="1">
      <c r="A18" s="25" t="s">
        <v>23</v>
      </c>
      <c r="B18" s="23">
        <f t="shared" si="0"/>
        <v>0</v>
      </c>
      <c r="C18" s="51"/>
      <c r="D18" s="23">
        <f t="shared" si="1"/>
        <v>0</v>
      </c>
      <c r="E18" s="23">
        <f t="shared" si="2"/>
        <v>0</v>
      </c>
      <c r="F18" s="23">
        <f t="shared" si="3"/>
        <v>0</v>
      </c>
      <c r="G18" s="23">
        <f t="shared" si="4"/>
        <v>0</v>
      </c>
      <c r="H18" s="51"/>
    </row>
    <row r="19" spans="1:12" ht="25.5" customHeight="1">
      <c r="A19" s="25" t="s">
        <v>31</v>
      </c>
      <c r="B19" s="23">
        <f t="shared" si="0"/>
        <v>0</v>
      </c>
      <c r="C19" s="51"/>
      <c r="D19" s="23">
        <f t="shared" si="1"/>
        <v>0</v>
      </c>
      <c r="E19" s="23">
        <f t="shared" si="2"/>
        <v>0</v>
      </c>
      <c r="F19" s="23">
        <f t="shared" si="3"/>
        <v>0</v>
      </c>
      <c r="G19" s="23">
        <f t="shared" si="4"/>
        <v>0</v>
      </c>
      <c r="H19" s="51"/>
      <c r="I19" s="35"/>
      <c r="J19" s="35"/>
      <c r="K19" s="35"/>
      <c r="L19" s="35"/>
    </row>
    <row r="20" spans="1:8" ht="42.75" customHeight="1">
      <c r="A20" s="36" t="s">
        <v>26</v>
      </c>
      <c r="B20" s="23">
        <f t="shared" si="0"/>
        <v>0</v>
      </c>
      <c r="C20" s="51"/>
      <c r="D20" s="23">
        <f t="shared" si="1"/>
        <v>0</v>
      </c>
      <c r="E20" s="23">
        <f t="shared" si="2"/>
        <v>0</v>
      </c>
      <c r="F20" s="23">
        <f t="shared" si="3"/>
        <v>0</v>
      </c>
      <c r="G20" s="23">
        <f t="shared" si="4"/>
        <v>0</v>
      </c>
      <c r="H20" s="51"/>
    </row>
    <row r="21" spans="1:8" ht="57" customHeight="1">
      <c r="A21" s="37" t="s">
        <v>8</v>
      </c>
      <c r="B21" s="23">
        <f t="shared" si="0"/>
        <v>0</v>
      </c>
      <c r="C21" s="51"/>
      <c r="D21" s="23">
        <f t="shared" si="1"/>
        <v>0</v>
      </c>
      <c r="E21" s="23">
        <f t="shared" si="2"/>
        <v>0</v>
      </c>
      <c r="F21" s="23">
        <f t="shared" si="3"/>
        <v>0</v>
      </c>
      <c r="G21" s="23">
        <f t="shared" si="4"/>
        <v>0</v>
      </c>
      <c r="H21" s="51"/>
    </row>
    <row r="22" spans="1:8" ht="51" customHeight="1">
      <c r="A22" s="36" t="s">
        <v>27</v>
      </c>
      <c r="B22" s="23">
        <f t="shared" si="0"/>
        <v>0</v>
      </c>
      <c r="C22" s="51"/>
      <c r="D22" s="23">
        <f t="shared" si="1"/>
        <v>0</v>
      </c>
      <c r="E22" s="23">
        <f t="shared" si="2"/>
        <v>0</v>
      </c>
      <c r="F22" s="23">
        <f t="shared" si="3"/>
        <v>0</v>
      </c>
      <c r="G22" s="23">
        <f t="shared" si="4"/>
        <v>0</v>
      </c>
      <c r="H22" s="51"/>
    </row>
    <row r="23" spans="1:8" ht="30.75" customHeight="1">
      <c r="A23" s="36" t="s">
        <v>56</v>
      </c>
      <c r="B23" s="23">
        <v>0</v>
      </c>
      <c r="C23" s="51"/>
      <c r="D23" s="23">
        <f t="shared" si="1"/>
        <v>0</v>
      </c>
      <c r="E23" s="23">
        <f>C23*56.88/100</f>
        <v>0</v>
      </c>
      <c r="F23" s="23">
        <f>C23*39.816/100</f>
        <v>0</v>
      </c>
      <c r="G23" s="23">
        <f>C23*17.064/100</f>
        <v>0</v>
      </c>
      <c r="H23" s="51"/>
    </row>
    <row r="24" spans="1:8" ht="25.5" customHeight="1">
      <c r="A24" s="38" t="s">
        <v>20</v>
      </c>
      <c r="B24" s="32">
        <f>SUM(B3:B23)</f>
        <v>0</v>
      </c>
      <c r="C24" s="32">
        <f aca="true" t="shared" si="5" ref="C24:H24">SUM(C3:C23)</f>
        <v>0</v>
      </c>
      <c r="D24" s="32">
        <f t="shared" si="5"/>
        <v>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</row>
    <row r="25" ht="25.5" customHeight="1">
      <c r="C25" s="34"/>
    </row>
    <row r="26" spans="1:3" ht="25.5" customHeight="1">
      <c r="A26" s="40">
        <f>IF(C24&gt;pf_SM_anno!I83/100,"ATTENZIONE L'IMPORTO TOTALE DELLA SOTTOMISURA 19.3 SUPERA IL 4% DEL TOTALE DELLA SISL","")</f>
      </c>
      <c r="B26" s="33"/>
      <c r="C26" s="33"/>
    </row>
    <row r="27" ht="25.5" customHeight="1">
      <c r="A27" s="40"/>
    </row>
    <row r="28" ht="25.5" customHeight="1">
      <c r="C28" s="34"/>
    </row>
    <row r="29" ht="25.5" customHeight="1">
      <c r="C29" s="41"/>
    </row>
  </sheetData>
  <sheetProtection password="CFB5" sheet="1"/>
  <mergeCells count="1">
    <mergeCell ref="A1:H1"/>
  </mergeCells>
  <printOptions horizontalCentered="1"/>
  <pageMargins left="0.1968503937007874" right="0.3937007874015748" top="0.36" bottom="0.52" header="0.1968503937007874" footer="0.3"/>
  <pageSetup horizontalDpi="600" verticalDpi="600" orientation="landscape" paperSize="9" scale="73" r:id="rId1"/>
  <headerFooter alignWithMargins="0">
    <oddHeader>&amp;C&amp;"Arial,Grassetto"&amp;11
</oddHeader>
  </headerFooter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60" zoomScalePageLayoutView="0" workbookViewId="0" topLeftCell="A1">
      <selection activeCell="A1" sqref="A1:H1"/>
    </sheetView>
  </sheetViews>
  <sheetFormatPr defaultColWidth="9.140625" defaultRowHeight="25.5" customHeight="1"/>
  <cols>
    <col min="1" max="1" width="60.57421875" style="20" customWidth="1"/>
    <col min="2" max="8" width="19.140625" style="20" customWidth="1"/>
    <col min="9" max="16384" width="9.140625" style="20" customWidth="1"/>
  </cols>
  <sheetData>
    <row r="1" spans="1:8" ht="25.5" customHeight="1">
      <c r="A1" s="58" t="s">
        <v>63</v>
      </c>
      <c r="B1" s="58"/>
      <c r="C1" s="58"/>
      <c r="D1" s="58"/>
      <c r="E1" s="58"/>
      <c r="F1" s="58"/>
      <c r="G1" s="58"/>
      <c r="H1" s="58"/>
    </row>
    <row r="2" spans="1:8" ht="25.5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47</v>
      </c>
      <c r="F2" s="21" t="s">
        <v>6</v>
      </c>
      <c r="G2" s="21" t="s">
        <v>7</v>
      </c>
      <c r="H2" s="21" t="s">
        <v>4</v>
      </c>
    </row>
    <row r="3" spans="1:10" ht="25.5" customHeight="1">
      <c r="A3" s="22" t="s">
        <v>30</v>
      </c>
      <c r="B3" s="23">
        <f>'pf_19.2_tipo di operazione'!B3+'pf_19.3_tipo di operazione'!B3</f>
        <v>0</v>
      </c>
      <c r="C3" s="23">
        <f>'pf_19.2_tipo di operazione'!C3+'pf_19.3_tipo di operazione'!C3</f>
        <v>0</v>
      </c>
      <c r="D3" s="23">
        <f>'pf_19.2_tipo di operazione'!D3+'pf_19.3_tipo di operazione'!D3</f>
        <v>0</v>
      </c>
      <c r="E3" s="23">
        <f>'pf_19.2_tipo di operazione'!E3+'pf_19.3_tipo di operazione'!E3</f>
        <v>0</v>
      </c>
      <c r="F3" s="23">
        <f>'pf_19.2_tipo di operazione'!F3+'pf_19.3_tipo di operazione'!F3</f>
        <v>0</v>
      </c>
      <c r="G3" s="23">
        <f>'pf_19.2_tipo di operazione'!G3+'pf_19.3_tipo di operazione'!G3</f>
        <v>0</v>
      </c>
      <c r="H3" s="23">
        <f>'pf_19.2_tipo di operazione'!H3+'pf_19.3_tipo di operazione'!H3</f>
        <v>0</v>
      </c>
      <c r="I3" s="24"/>
      <c r="J3" s="24"/>
    </row>
    <row r="4" spans="1:8" ht="35.25" customHeight="1">
      <c r="A4" s="25" t="s">
        <v>29</v>
      </c>
      <c r="B4" s="23">
        <f>'pf_19.2_tipo di operazione'!B4+'pf_19.3_tipo di operazione'!B4</f>
        <v>0</v>
      </c>
      <c r="C4" s="23">
        <f>'pf_19.2_tipo di operazione'!C4+'pf_19.3_tipo di operazione'!C4</f>
        <v>0</v>
      </c>
      <c r="D4" s="23">
        <f>'pf_19.2_tipo di operazione'!D4+'pf_19.3_tipo di operazione'!D4</f>
        <v>0</v>
      </c>
      <c r="E4" s="23">
        <f>'pf_19.2_tipo di operazione'!E4+'pf_19.3_tipo di operazione'!E4</f>
        <v>0</v>
      </c>
      <c r="F4" s="23">
        <f>'pf_19.2_tipo di operazione'!F4+'pf_19.3_tipo di operazione'!F4</f>
        <v>0</v>
      </c>
      <c r="G4" s="23">
        <f>'pf_19.2_tipo di operazione'!G4+'pf_19.3_tipo di operazione'!G4</f>
        <v>0</v>
      </c>
      <c r="H4" s="23">
        <f>'pf_19.2_tipo di operazione'!H4+'pf_19.3_tipo di operazione'!H4</f>
        <v>0</v>
      </c>
    </row>
    <row r="5" spans="1:8" ht="25.5" customHeight="1">
      <c r="A5" s="25" t="s">
        <v>21</v>
      </c>
      <c r="B5" s="23">
        <f>'pf_19.2_tipo di operazione'!B5+'pf_19.3_tipo di operazione'!B5</f>
        <v>5298390</v>
      </c>
      <c r="C5" s="23">
        <f>'pf_19.2_tipo di operazione'!C5+'pf_19.3_tipo di operazione'!C5</f>
        <v>2119356.38</v>
      </c>
      <c r="D5" s="23">
        <f>'pf_19.2_tipo di operazione'!D5+'pf_19.3_tipo di operazione'!D5</f>
        <v>913866.4710559999</v>
      </c>
      <c r="E5" s="23">
        <f>'pf_19.2_tipo di operazione'!E5+'pf_19.3_tipo di operazione'!E5</f>
        <v>1205489.908944</v>
      </c>
      <c r="F5" s="23">
        <f>'pf_19.2_tipo di operazione'!F5+'pf_19.3_tipo di operazione'!F5</f>
        <v>843842.9362608001</v>
      </c>
      <c r="G5" s="23">
        <f>'pf_19.2_tipo di operazione'!G5+'pf_19.3_tipo di operazione'!G5</f>
        <v>361646.97268320003</v>
      </c>
      <c r="H5" s="23">
        <f>'pf_19.2_tipo di operazione'!H5+'pf_19.3_tipo di operazione'!H5</f>
        <v>3179033.62</v>
      </c>
    </row>
    <row r="6" spans="1:8" ht="39" customHeight="1">
      <c r="A6" s="25" t="s">
        <v>9</v>
      </c>
      <c r="B6" s="23">
        <f>'pf_19.2_tipo di operazione'!B6+'pf_19.3_tipo di operazione'!B6</f>
        <v>0</v>
      </c>
      <c r="C6" s="23">
        <f>'pf_19.2_tipo di operazione'!C6+'pf_19.3_tipo di operazione'!C6</f>
        <v>0</v>
      </c>
      <c r="D6" s="23">
        <f>'pf_19.2_tipo di operazione'!D6+'pf_19.3_tipo di operazione'!D6</f>
        <v>0</v>
      </c>
      <c r="E6" s="23">
        <f>'pf_19.2_tipo di operazione'!E6+'pf_19.3_tipo di operazione'!E6</f>
        <v>0</v>
      </c>
      <c r="F6" s="23">
        <f>'pf_19.2_tipo di operazione'!F6+'pf_19.3_tipo di operazione'!F6</f>
        <v>0</v>
      </c>
      <c r="G6" s="23">
        <f>'pf_19.2_tipo di operazione'!G6+'pf_19.3_tipo di operazione'!G6</f>
        <v>0</v>
      </c>
      <c r="H6" s="23">
        <f>'pf_19.2_tipo di operazione'!H6+'pf_19.3_tipo di operazione'!H6</f>
        <v>0</v>
      </c>
    </row>
    <row r="7" spans="1:8" ht="25.5" customHeight="1">
      <c r="A7" s="25" t="s">
        <v>24</v>
      </c>
      <c r="B7" s="23">
        <f>'pf_19.2_tipo di operazione'!B7+'pf_19.3_tipo di operazione'!B7</f>
        <v>0</v>
      </c>
      <c r="C7" s="23">
        <f>'pf_19.2_tipo di operazione'!C7+'pf_19.3_tipo di operazione'!C7</f>
        <v>0</v>
      </c>
      <c r="D7" s="23">
        <f>'pf_19.2_tipo di operazione'!D7+'pf_19.3_tipo di operazione'!D7</f>
        <v>0</v>
      </c>
      <c r="E7" s="23">
        <f>'pf_19.2_tipo di operazione'!E7+'pf_19.3_tipo di operazione'!E7</f>
        <v>0</v>
      </c>
      <c r="F7" s="23">
        <f>'pf_19.2_tipo di operazione'!F7+'pf_19.3_tipo di operazione'!F7</f>
        <v>0</v>
      </c>
      <c r="G7" s="23">
        <f>'pf_19.2_tipo di operazione'!G7+'pf_19.3_tipo di operazione'!G7</f>
        <v>0</v>
      </c>
      <c r="H7" s="23">
        <f>'pf_19.2_tipo di operazione'!H7+'pf_19.3_tipo di operazione'!H7</f>
        <v>0</v>
      </c>
    </row>
    <row r="8" spans="1:8" ht="34.5" customHeight="1">
      <c r="A8" s="26" t="s">
        <v>22</v>
      </c>
      <c r="B8" s="23">
        <f>'pf_19.2_tipo di operazione'!B8+'pf_19.3_tipo di operazione'!B8</f>
        <v>2051342</v>
      </c>
      <c r="C8" s="23">
        <f>'pf_19.2_tipo di operazione'!C8+'pf_19.3_tipo di operazione'!C8</f>
        <v>820537.1</v>
      </c>
      <c r="D8" s="23">
        <f>'pf_19.2_tipo di operazione'!D8+'pf_19.3_tipo di operazione'!D8</f>
        <v>353815.59751999995</v>
      </c>
      <c r="E8" s="23">
        <f>'pf_19.2_tipo di operazione'!E8+'pf_19.3_tipo di operazione'!E8</f>
        <v>466721.50248</v>
      </c>
      <c r="F8" s="23">
        <f>'pf_19.2_tipo di operazione'!F8+'pf_19.3_tipo di operazione'!F8</f>
        <v>326705.051736</v>
      </c>
      <c r="G8" s="23">
        <f>'pf_19.2_tipo di operazione'!G8+'pf_19.3_tipo di operazione'!G8</f>
        <v>140016.450744</v>
      </c>
      <c r="H8" s="23">
        <f>'pf_19.2_tipo di operazione'!H8+'pf_19.3_tipo di operazione'!H8</f>
        <v>1230804.9</v>
      </c>
    </row>
    <row r="9" spans="1:8" ht="25.5" customHeight="1">
      <c r="A9" s="25" t="s">
        <v>17</v>
      </c>
      <c r="B9" s="23">
        <f>'pf_19.2_tipo di operazione'!B9+'pf_19.3_tipo di operazione'!B9</f>
        <v>344500</v>
      </c>
      <c r="C9" s="23">
        <f>'pf_19.2_tipo di operazione'!C9+'pf_19.3_tipo di operazione'!C9</f>
        <v>137800</v>
      </c>
      <c r="D9" s="23">
        <f>'pf_19.2_tipo di operazione'!D9+'pf_19.3_tipo di operazione'!D9</f>
        <v>59419.36</v>
      </c>
      <c r="E9" s="23">
        <f>'pf_19.2_tipo di operazione'!E9+'pf_19.3_tipo di operazione'!E9</f>
        <v>78380.64</v>
      </c>
      <c r="F9" s="23">
        <f>'pf_19.2_tipo di operazione'!F9+'pf_19.3_tipo di operazione'!F9</f>
        <v>54866.448000000004</v>
      </c>
      <c r="G9" s="23">
        <f>'pf_19.2_tipo di operazione'!G9+'pf_19.3_tipo di operazione'!G9</f>
        <v>23514.192000000003</v>
      </c>
      <c r="H9" s="23">
        <f>'pf_19.2_tipo di operazione'!H9+'pf_19.3_tipo di operazione'!H9</f>
        <v>206700</v>
      </c>
    </row>
    <row r="10" spans="1:8" ht="25.5" customHeight="1">
      <c r="A10" s="25" t="s">
        <v>18</v>
      </c>
      <c r="B10" s="23">
        <f>'pf_19.2_tipo di operazione'!B10+'pf_19.3_tipo di operazione'!B10</f>
        <v>487500</v>
      </c>
      <c r="C10" s="23">
        <f>'pf_19.2_tipo di operazione'!C10+'pf_19.3_tipo di operazione'!C10</f>
        <v>195000</v>
      </c>
      <c r="D10" s="23">
        <f>'pf_19.2_tipo di operazione'!D10+'pf_19.3_tipo di operazione'!D10</f>
        <v>84084</v>
      </c>
      <c r="E10" s="23">
        <f>'pf_19.2_tipo di operazione'!E10+'pf_19.3_tipo di operazione'!E10</f>
        <v>110916</v>
      </c>
      <c r="F10" s="23">
        <f>'pf_19.2_tipo di operazione'!F10+'pf_19.3_tipo di operazione'!F10</f>
        <v>77641.20000000001</v>
      </c>
      <c r="G10" s="23">
        <f>'pf_19.2_tipo di operazione'!G10+'pf_19.3_tipo di operazione'!G10</f>
        <v>33274.8</v>
      </c>
      <c r="H10" s="23">
        <f>'pf_19.2_tipo di operazione'!H10+'pf_19.3_tipo di operazione'!H10</f>
        <v>292500</v>
      </c>
    </row>
    <row r="11" spans="1:8" ht="25.5" customHeight="1">
      <c r="A11" s="25" t="s">
        <v>19</v>
      </c>
      <c r="B11" s="23">
        <f>'pf_19.2_tipo di operazione'!B11+'pf_19.3_tipo di operazione'!B11</f>
        <v>475000</v>
      </c>
      <c r="C11" s="23">
        <f>'pf_19.2_tipo di operazione'!C11+'pf_19.3_tipo di operazione'!C11</f>
        <v>190000</v>
      </c>
      <c r="D11" s="23">
        <f>'pf_19.2_tipo di operazione'!D11+'pf_19.3_tipo di operazione'!D11</f>
        <v>81927.99999999999</v>
      </c>
      <c r="E11" s="23">
        <f>'pf_19.2_tipo di operazione'!E11+'pf_19.3_tipo di operazione'!E11</f>
        <v>108072</v>
      </c>
      <c r="F11" s="23">
        <f>'pf_19.2_tipo di operazione'!F11+'pf_19.3_tipo di operazione'!F11</f>
        <v>75650.40000000001</v>
      </c>
      <c r="G11" s="23">
        <f>'pf_19.2_tipo di operazione'!G11+'pf_19.3_tipo di operazione'!G11</f>
        <v>32421.6</v>
      </c>
      <c r="H11" s="23">
        <f>'pf_19.2_tipo di operazione'!H11+'pf_19.3_tipo di operazione'!H11</f>
        <v>285000</v>
      </c>
    </row>
    <row r="12" spans="1:8" ht="54" customHeight="1">
      <c r="A12" s="25" t="s">
        <v>32</v>
      </c>
      <c r="B12" s="23">
        <f>'pf_19.2_tipo di operazione'!B12+'pf_19.3_tipo di operazione'!B12</f>
        <v>0</v>
      </c>
      <c r="C12" s="23">
        <f>'pf_19.2_tipo di operazione'!C12+'pf_19.3_tipo di operazione'!C12</f>
        <v>0</v>
      </c>
      <c r="D12" s="23">
        <f>'pf_19.2_tipo di operazione'!D12+'pf_19.3_tipo di operazione'!D12</f>
        <v>0</v>
      </c>
      <c r="E12" s="23">
        <f>'pf_19.2_tipo di operazione'!E12+'pf_19.3_tipo di operazione'!E12</f>
        <v>0</v>
      </c>
      <c r="F12" s="23">
        <f>'pf_19.2_tipo di operazione'!F12+'pf_19.3_tipo di operazione'!F12</f>
        <v>0</v>
      </c>
      <c r="G12" s="23">
        <f>'pf_19.2_tipo di operazione'!G12+'pf_19.3_tipo di operazione'!G12</f>
        <v>0</v>
      </c>
      <c r="H12" s="23">
        <f>'pf_19.2_tipo di operazione'!H12+'pf_19.3_tipo di operazione'!H12</f>
        <v>0</v>
      </c>
    </row>
    <row r="13" spans="1:8" ht="25.5" customHeight="1">
      <c r="A13" s="25" t="s">
        <v>25</v>
      </c>
      <c r="B13" s="23">
        <f>'pf_19.2_tipo di operazione'!B13+'pf_19.3_tipo di operazione'!B13</f>
        <v>0</v>
      </c>
      <c r="C13" s="23">
        <f>'pf_19.2_tipo di operazione'!C13+'pf_19.3_tipo di operazione'!C13</f>
        <v>0</v>
      </c>
      <c r="D13" s="23">
        <f>'pf_19.2_tipo di operazione'!D13+'pf_19.3_tipo di operazione'!D13</f>
        <v>0</v>
      </c>
      <c r="E13" s="23">
        <f>'pf_19.2_tipo di operazione'!E13+'pf_19.3_tipo di operazione'!E13</f>
        <v>0</v>
      </c>
      <c r="F13" s="23">
        <f>'pf_19.2_tipo di operazione'!F13+'pf_19.3_tipo di operazione'!F13</f>
        <v>0</v>
      </c>
      <c r="G13" s="23">
        <f>'pf_19.2_tipo di operazione'!G13+'pf_19.3_tipo di operazione'!G13</f>
        <v>0</v>
      </c>
      <c r="H13" s="23">
        <f>'pf_19.2_tipo di operazione'!H13+'pf_19.3_tipo di operazione'!H13</f>
        <v>0</v>
      </c>
    </row>
    <row r="14" spans="1:8" ht="25.5" customHeight="1">
      <c r="A14" s="25" t="s">
        <v>15</v>
      </c>
      <c r="B14" s="23">
        <f>'pf_19.2_tipo di operazione'!B14+'pf_19.3_tipo di operazione'!B14</f>
        <v>0</v>
      </c>
      <c r="C14" s="23">
        <f>'pf_19.2_tipo di operazione'!C14+'pf_19.3_tipo di operazione'!C14</f>
        <v>0</v>
      </c>
      <c r="D14" s="23">
        <f>'pf_19.2_tipo di operazione'!D14+'pf_19.3_tipo di operazione'!D14</f>
        <v>0</v>
      </c>
      <c r="E14" s="23">
        <f>'pf_19.2_tipo di operazione'!E14+'pf_19.3_tipo di operazione'!E14</f>
        <v>0</v>
      </c>
      <c r="F14" s="23">
        <f>'pf_19.2_tipo di operazione'!F14+'pf_19.3_tipo di operazione'!F14</f>
        <v>0</v>
      </c>
      <c r="G14" s="23">
        <f>'pf_19.2_tipo di operazione'!G14+'pf_19.3_tipo di operazione'!G14</f>
        <v>0</v>
      </c>
      <c r="H14" s="23">
        <f>'pf_19.2_tipo di operazione'!H14+'pf_19.3_tipo di operazione'!H14</f>
        <v>0</v>
      </c>
    </row>
    <row r="15" spans="1:8" ht="25.5" customHeight="1">
      <c r="A15" s="25" t="s">
        <v>16</v>
      </c>
      <c r="B15" s="23">
        <f>'pf_19.2_tipo di operazione'!B15+'pf_19.3_tipo di operazione'!B15</f>
        <v>692000</v>
      </c>
      <c r="C15" s="23">
        <f>'pf_19.2_tipo di operazione'!C15+'pf_19.3_tipo di operazione'!C15</f>
        <v>692000</v>
      </c>
      <c r="D15" s="23">
        <f>'pf_19.2_tipo di operazione'!D15+'pf_19.3_tipo di operazione'!D15</f>
        <v>298390.4</v>
      </c>
      <c r="E15" s="23">
        <f>'pf_19.2_tipo di operazione'!E15+'pf_19.3_tipo di operazione'!E15</f>
        <v>393609.6</v>
      </c>
      <c r="F15" s="23">
        <f>'pf_19.2_tipo di operazione'!F15+'pf_19.3_tipo di operazione'!F15</f>
        <v>275526.72</v>
      </c>
      <c r="G15" s="23">
        <f>'pf_19.2_tipo di operazione'!G15+'pf_19.3_tipo di operazione'!G15</f>
        <v>118082.88</v>
      </c>
      <c r="H15" s="23">
        <f>'pf_19.2_tipo di operazione'!H15+'pf_19.3_tipo di operazione'!H15</f>
        <v>0</v>
      </c>
    </row>
    <row r="16" spans="1:8" ht="25.5" customHeight="1">
      <c r="A16" s="25" t="s">
        <v>13</v>
      </c>
      <c r="B16" s="23">
        <f>'pf_19.2_tipo di operazione'!B16+'pf_19.3_tipo di operazione'!B16</f>
        <v>4150000</v>
      </c>
      <c r="C16" s="23">
        <f>'pf_19.2_tipo di operazione'!C16+'pf_19.3_tipo di operazione'!C16</f>
        <v>4150000</v>
      </c>
      <c r="D16" s="23">
        <f>'pf_19.2_tipo di operazione'!D16+'pf_19.3_tipo di operazione'!D16</f>
        <v>1789480</v>
      </c>
      <c r="E16" s="23">
        <f>'pf_19.2_tipo di operazione'!E16+'pf_19.3_tipo di operazione'!E16</f>
        <v>2360520</v>
      </c>
      <c r="F16" s="23">
        <f>'pf_19.2_tipo di operazione'!F16+'pf_19.3_tipo di operazione'!F16</f>
        <v>1652364</v>
      </c>
      <c r="G16" s="23">
        <f>'pf_19.2_tipo di operazione'!G16+'pf_19.3_tipo di operazione'!G16</f>
        <v>708156</v>
      </c>
      <c r="H16" s="23">
        <f>'pf_19.2_tipo di operazione'!H16+'pf_19.3_tipo di operazione'!H16</f>
        <v>0</v>
      </c>
    </row>
    <row r="17" spans="1:8" ht="25.5" customHeight="1">
      <c r="A17" s="25" t="s">
        <v>14</v>
      </c>
      <c r="B17" s="23">
        <f>'pf_19.2_tipo di operazione'!B17+'pf_19.3_tipo di operazione'!B17</f>
        <v>1304000</v>
      </c>
      <c r="C17" s="23">
        <f>'pf_19.2_tipo di operazione'!C17+'pf_19.3_tipo di operazione'!C17</f>
        <v>1304000</v>
      </c>
      <c r="D17" s="23">
        <f>'pf_19.2_tipo di operazione'!D17+'pf_19.3_tipo di operazione'!D17</f>
        <v>562284.8</v>
      </c>
      <c r="E17" s="23">
        <f>'pf_19.2_tipo di operazione'!E17+'pf_19.3_tipo di operazione'!E17</f>
        <v>741715.2</v>
      </c>
      <c r="F17" s="23">
        <f>'pf_19.2_tipo di operazione'!F17+'pf_19.3_tipo di operazione'!F17</f>
        <v>519200.64</v>
      </c>
      <c r="G17" s="23">
        <f>'pf_19.2_tipo di operazione'!G17+'pf_19.3_tipo di operazione'!G17</f>
        <v>222514.56</v>
      </c>
      <c r="H17" s="23">
        <f>'pf_19.2_tipo di operazione'!H17+'pf_19.3_tipo di operazione'!H17</f>
        <v>0</v>
      </c>
    </row>
    <row r="18" spans="1:8" ht="33.75" customHeight="1">
      <c r="A18" s="25" t="s">
        <v>23</v>
      </c>
      <c r="B18" s="23">
        <f>'pf_19.2_tipo di operazione'!B18+'pf_19.3_tipo di operazione'!B18</f>
        <v>3920000</v>
      </c>
      <c r="C18" s="23">
        <f>'pf_19.2_tipo di operazione'!C18+'pf_19.3_tipo di operazione'!C18</f>
        <v>1568000</v>
      </c>
      <c r="D18" s="23">
        <f>'pf_19.2_tipo di operazione'!D18+'pf_19.3_tipo di operazione'!D18</f>
        <v>676121.6</v>
      </c>
      <c r="E18" s="23">
        <f>'pf_19.2_tipo di operazione'!E18+'pf_19.3_tipo di operazione'!E18</f>
        <v>891878.4</v>
      </c>
      <c r="F18" s="23">
        <f>'pf_19.2_tipo di operazione'!F18+'pf_19.3_tipo di operazione'!F18</f>
        <v>624314.8800000001</v>
      </c>
      <c r="G18" s="23">
        <f>'pf_19.2_tipo di operazione'!G18+'pf_19.3_tipo di operazione'!G18</f>
        <v>267563.52</v>
      </c>
      <c r="H18" s="23">
        <f>'pf_19.2_tipo di operazione'!H18+'pf_19.3_tipo di operazione'!H18</f>
        <v>2352000</v>
      </c>
    </row>
    <row r="19" spans="1:12" ht="25.5" customHeight="1">
      <c r="A19" s="25" t="s">
        <v>31</v>
      </c>
      <c r="B19" s="23">
        <f>'pf_19.2_tipo di operazione'!B19+'pf_19.3_tipo di operazione'!B19</f>
        <v>0</v>
      </c>
      <c r="C19" s="23">
        <f>'pf_19.2_tipo di operazione'!C19+'pf_19.3_tipo di operazione'!C19</f>
        <v>0</v>
      </c>
      <c r="D19" s="23">
        <f>'pf_19.2_tipo di operazione'!D19+'pf_19.3_tipo di operazione'!D19</f>
        <v>0</v>
      </c>
      <c r="E19" s="23">
        <f>'pf_19.2_tipo di operazione'!E19+'pf_19.3_tipo di operazione'!E19</f>
        <v>0</v>
      </c>
      <c r="F19" s="23">
        <f>'pf_19.2_tipo di operazione'!F19+'pf_19.3_tipo di operazione'!F19</f>
        <v>0</v>
      </c>
      <c r="G19" s="23">
        <f>'pf_19.2_tipo di operazione'!G19+'pf_19.3_tipo di operazione'!G19</f>
        <v>0</v>
      </c>
      <c r="H19" s="23">
        <f>'pf_19.2_tipo di operazione'!H19+'pf_19.3_tipo di operazione'!H19</f>
        <v>0</v>
      </c>
      <c r="I19" s="35"/>
      <c r="J19" s="35"/>
      <c r="K19" s="35"/>
      <c r="L19" s="35"/>
    </row>
    <row r="20" spans="1:8" ht="42.75" customHeight="1">
      <c r="A20" s="36" t="s">
        <v>26</v>
      </c>
      <c r="B20" s="23">
        <f>'pf_19.2_tipo di operazione'!B20+'pf_19.3_tipo di operazione'!B20</f>
        <v>0</v>
      </c>
      <c r="C20" s="23">
        <f>'pf_19.2_tipo di operazione'!C20+'pf_19.3_tipo di operazione'!C20</f>
        <v>0</v>
      </c>
      <c r="D20" s="23">
        <f>'pf_19.2_tipo di operazione'!D20+'pf_19.3_tipo di operazione'!D20</f>
        <v>0</v>
      </c>
      <c r="E20" s="23">
        <f>'pf_19.2_tipo di operazione'!E20+'pf_19.3_tipo di operazione'!E20</f>
        <v>0</v>
      </c>
      <c r="F20" s="23">
        <f>'pf_19.2_tipo di operazione'!F20+'pf_19.3_tipo di operazione'!F20</f>
        <v>0</v>
      </c>
      <c r="G20" s="23">
        <f>'pf_19.2_tipo di operazione'!G20+'pf_19.3_tipo di operazione'!G20</f>
        <v>0</v>
      </c>
      <c r="H20" s="23">
        <f>'pf_19.2_tipo di operazione'!H20+'pf_19.3_tipo di operazione'!H20</f>
        <v>0</v>
      </c>
    </row>
    <row r="21" spans="1:8" ht="50.25" customHeight="1">
      <c r="A21" s="37" t="s">
        <v>8</v>
      </c>
      <c r="B21" s="23">
        <f>'pf_19.2_tipo di operazione'!B21+'pf_19.3_tipo di operazione'!B21</f>
        <v>0</v>
      </c>
      <c r="C21" s="23">
        <f>'pf_19.2_tipo di operazione'!C21+'pf_19.3_tipo di operazione'!C21</f>
        <v>0</v>
      </c>
      <c r="D21" s="23">
        <f>'pf_19.2_tipo di operazione'!D21+'pf_19.3_tipo di operazione'!D21</f>
        <v>0</v>
      </c>
      <c r="E21" s="23">
        <f>'pf_19.2_tipo di operazione'!E21+'pf_19.3_tipo di operazione'!E21</f>
        <v>0</v>
      </c>
      <c r="F21" s="23">
        <f>'pf_19.2_tipo di operazione'!F21+'pf_19.3_tipo di operazione'!F21</f>
        <v>0</v>
      </c>
      <c r="G21" s="23">
        <f>'pf_19.2_tipo di operazione'!G21+'pf_19.3_tipo di operazione'!G21</f>
        <v>0</v>
      </c>
      <c r="H21" s="23">
        <f>'pf_19.2_tipo di operazione'!H21+'pf_19.3_tipo di operazione'!H21</f>
        <v>0</v>
      </c>
    </row>
    <row r="22" spans="1:8" ht="48.75" customHeight="1">
      <c r="A22" s="36" t="s">
        <v>27</v>
      </c>
      <c r="B22" s="23">
        <f>'pf_19.2_tipo di operazione'!B22+'pf_19.3_tipo di operazione'!B22</f>
        <v>0</v>
      </c>
      <c r="C22" s="23">
        <f>'pf_19.2_tipo di operazione'!C22+'pf_19.3_tipo di operazione'!C22</f>
        <v>0</v>
      </c>
      <c r="D22" s="23">
        <f>'pf_19.2_tipo di operazione'!D22+'pf_19.3_tipo di operazione'!D22</f>
        <v>0</v>
      </c>
      <c r="E22" s="23">
        <f>'pf_19.2_tipo di operazione'!E22+'pf_19.3_tipo di operazione'!E22</f>
        <v>0</v>
      </c>
      <c r="F22" s="23">
        <f>'pf_19.2_tipo di operazione'!F22+'pf_19.3_tipo di operazione'!F22</f>
        <v>0</v>
      </c>
      <c r="G22" s="23">
        <f>'pf_19.2_tipo di operazione'!G22+'pf_19.3_tipo di operazione'!G22</f>
        <v>0</v>
      </c>
      <c r="H22" s="23">
        <f>'pf_19.2_tipo di operazione'!H22+'pf_19.3_tipo di operazione'!H22</f>
        <v>0</v>
      </c>
    </row>
    <row r="23" spans="1:8" ht="30.75" customHeight="1">
      <c r="A23" s="36" t="s">
        <v>56</v>
      </c>
      <c r="B23" s="23">
        <f>'pf_19.3_tipo di operazione'!B23</f>
        <v>0</v>
      </c>
      <c r="C23" s="23">
        <f>'pf_19.3_tipo di operazione'!C23</f>
        <v>0</v>
      </c>
      <c r="D23" s="23">
        <f>'pf_19.3_tipo di operazione'!D23</f>
        <v>0</v>
      </c>
      <c r="E23" s="23">
        <f>'pf_19.3_tipo di operazione'!E23</f>
        <v>0</v>
      </c>
      <c r="F23" s="23">
        <f>'pf_19.3_tipo di operazione'!F23</f>
        <v>0</v>
      </c>
      <c r="G23" s="23">
        <f>'pf_19.3_tipo di operazione'!G23</f>
        <v>0</v>
      </c>
      <c r="H23" s="23">
        <f>'pf_19.3_tipo di operazione'!H23</f>
        <v>0</v>
      </c>
    </row>
    <row r="24" spans="1:8" ht="30.75" customHeight="1">
      <c r="A24" s="36" t="s">
        <v>59</v>
      </c>
      <c r="B24" s="23">
        <f>'pf_19.2_tipo di operazione'!B23</f>
        <v>300000</v>
      </c>
      <c r="C24" s="23">
        <f>'pf_19.2_tipo di operazione'!C23</f>
        <v>300000</v>
      </c>
      <c r="D24" s="23">
        <f>'pf_19.2_tipo di operazione'!D23</f>
        <v>129360</v>
      </c>
      <c r="E24" s="23">
        <f>'pf_19.2_tipo di operazione'!E23</f>
        <v>170640</v>
      </c>
      <c r="F24" s="23">
        <f>'pf_19.2_tipo di operazione'!F23</f>
        <v>119448</v>
      </c>
      <c r="G24" s="23">
        <f>'pf_19.2_tipo di operazione'!G23</f>
        <v>51192</v>
      </c>
      <c r="H24" s="23">
        <f>'pf_19.2_tipo di operazione'!H23</f>
        <v>0</v>
      </c>
    </row>
    <row r="25" spans="1:8" ht="25.5" customHeight="1">
      <c r="A25" s="38" t="s">
        <v>20</v>
      </c>
      <c r="B25" s="32">
        <f aca="true" t="shared" si="0" ref="B25:H25">SUM(B3:B24)</f>
        <v>19022732</v>
      </c>
      <c r="C25" s="32">
        <f t="shared" si="0"/>
        <v>11476693.48</v>
      </c>
      <c r="D25" s="32">
        <f t="shared" si="0"/>
        <v>4948750.228576</v>
      </c>
      <c r="E25" s="32">
        <f t="shared" si="0"/>
        <v>6527943.251424001</v>
      </c>
      <c r="F25" s="32">
        <f t="shared" si="0"/>
        <v>4569560.2759968005</v>
      </c>
      <c r="G25" s="32">
        <f t="shared" si="0"/>
        <v>1958382.9754272</v>
      </c>
      <c r="H25" s="32">
        <f t="shared" si="0"/>
        <v>7546038.52</v>
      </c>
    </row>
    <row r="26" ht="25.5" customHeight="1">
      <c r="C26" s="34"/>
    </row>
    <row r="27" spans="2:8" ht="25.5" customHeight="1">
      <c r="B27" s="48"/>
      <c r="C27" s="48"/>
      <c r="D27" s="48"/>
      <c r="E27" s="48"/>
      <c r="F27" s="48"/>
      <c r="G27" s="48"/>
      <c r="H27" s="48"/>
    </row>
    <row r="30" spans="2:8" ht="25.5" customHeight="1">
      <c r="B30" s="34"/>
      <c r="C30" s="34"/>
      <c r="D30" s="34"/>
      <c r="E30" s="34"/>
      <c r="F30" s="34"/>
      <c r="G30" s="34"/>
      <c r="H30" s="34"/>
    </row>
  </sheetData>
  <sheetProtection password="CFB5" sheet="1"/>
  <mergeCells count="1">
    <mergeCell ref="A1:H1"/>
  </mergeCells>
  <printOptions horizontalCentered="1"/>
  <pageMargins left="0.21" right="0.3937007874015748" top="0.34" bottom="0.44" header="0.1968503937007874" footer="0.3"/>
  <pageSetup horizontalDpi="600" verticalDpi="600" orientation="landscape" paperSize="9" scale="71" r:id="rId1"/>
  <headerFooter alignWithMargins="0">
    <oddHeader>&amp;C&amp;"Arial,Grassetto"&amp;11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zoomScalePageLayoutView="0" workbookViewId="0" topLeftCell="A1">
      <selection activeCell="A1" sqref="A1:I1"/>
    </sheetView>
  </sheetViews>
  <sheetFormatPr defaultColWidth="9.140625" defaultRowHeight="25.5" customHeight="1"/>
  <cols>
    <col min="1" max="1" width="11.00390625" style="20" customWidth="1"/>
    <col min="2" max="2" width="43.00390625" style="20" customWidth="1"/>
    <col min="3" max="9" width="17.7109375" style="20" customWidth="1"/>
    <col min="10" max="16384" width="9.140625" style="20" customWidth="1"/>
  </cols>
  <sheetData>
    <row r="1" spans="1:9" ht="25.5" customHeight="1">
      <c r="A1" s="61" t="s">
        <v>64</v>
      </c>
      <c r="B1" s="61"/>
      <c r="C1" s="61"/>
      <c r="D1" s="61"/>
      <c r="E1" s="61"/>
      <c r="F1" s="61"/>
      <c r="G1" s="61"/>
      <c r="H1" s="61"/>
      <c r="I1" s="61"/>
    </row>
    <row r="2" spans="1:9" ht="25.5" customHeight="1">
      <c r="A2" s="59" t="s">
        <v>0</v>
      </c>
      <c r="B2" s="60"/>
      <c r="C2" s="21" t="s">
        <v>1</v>
      </c>
      <c r="D2" s="21" t="s">
        <v>2</v>
      </c>
      <c r="E2" s="21" t="s">
        <v>3</v>
      </c>
      <c r="F2" s="21" t="s">
        <v>12</v>
      </c>
      <c r="G2" s="21" t="s">
        <v>6</v>
      </c>
      <c r="H2" s="21" t="s">
        <v>7</v>
      </c>
      <c r="I2" s="21" t="s">
        <v>4</v>
      </c>
    </row>
    <row r="3" spans="1:11" ht="48" customHeight="1">
      <c r="A3" s="22" t="s">
        <v>33</v>
      </c>
      <c r="B3" s="22" t="s">
        <v>40</v>
      </c>
      <c r="C3" s="23">
        <f>'pf_19.2_tipo di operazione'!B3</f>
        <v>0</v>
      </c>
      <c r="D3" s="23">
        <f>'pf_19.2_tipo di operazione'!C3</f>
        <v>0</v>
      </c>
      <c r="E3" s="23">
        <f>'pf_19.2_tipo di operazione'!D3</f>
        <v>0</v>
      </c>
      <c r="F3" s="23">
        <f>'pf_19.2_tipo di operazione'!E3</f>
        <v>0</v>
      </c>
      <c r="G3" s="23">
        <f>'pf_19.2_tipo di operazione'!F3</f>
        <v>0</v>
      </c>
      <c r="H3" s="23">
        <f>'pf_19.2_tipo di operazione'!G3</f>
        <v>0</v>
      </c>
      <c r="I3" s="23">
        <f>'pf_19.2_tipo di operazione'!H3</f>
        <v>0</v>
      </c>
      <c r="J3" s="24"/>
      <c r="K3" s="24"/>
    </row>
    <row r="4" spans="1:9" ht="48" customHeight="1">
      <c r="A4" s="22" t="s">
        <v>34</v>
      </c>
      <c r="B4" s="25" t="s">
        <v>41</v>
      </c>
      <c r="C4" s="23">
        <f>'pf_19.2_tipo di operazione'!B4</f>
        <v>0</v>
      </c>
      <c r="D4" s="23">
        <f>'pf_19.2_tipo di operazione'!C4</f>
        <v>0</v>
      </c>
      <c r="E4" s="23">
        <f>'pf_19.2_tipo di operazione'!D4</f>
        <v>0</v>
      </c>
      <c r="F4" s="23">
        <f>'pf_19.2_tipo di operazione'!E4</f>
        <v>0</v>
      </c>
      <c r="G4" s="23">
        <f>'pf_19.2_tipo di operazione'!F4</f>
        <v>0</v>
      </c>
      <c r="H4" s="23">
        <f>'pf_19.2_tipo di operazione'!G4</f>
        <v>0</v>
      </c>
      <c r="I4" s="23">
        <f>'pf_19.2_tipo di operazione'!H4</f>
        <v>0</v>
      </c>
    </row>
    <row r="5" spans="1:9" ht="48" customHeight="1">
      <c r="A5" s="22" t="s">
        <v>35</v>
      </c>
      <c r="B5" s="25" t="s">
        <v>42</v>
      </c>
      <c r="C5" s="23">
        <f>'pf_19.2_tipo di operazione'!B5+'pf_19.2_tipo di operazione'!B6+'pf_19.2_tipo di operazione'!B7</f>
        <v>5298390</v>
      </c>
      <c r="D5" s="23">
        <f>'pf_19.2_tipo di operazione'!C5+'pf_19.2_tipo di operazione'!C6+'pf_19.2_tipo di operazione'!C7</f>
        <v>2119356.38</v>
      </c>
      <c r="E5" s="23">
        <f>'pf_19.2_tipo di operazione'!D5+'pf_19.2_tipo di operazione'!D6+'pf_19.2_tipo di operazione'!D7</f>
        <v>913866.4710559999</v>
      </c>
      <c r="F5" s="23">
        <f>'pf_19.2_tipo di operazione'!E5+'pf_19.2_tipo di operazione'!E6+'pf_19.2_tipo di operazione'!E7</f>
        <v>1205489.908944</v>
      </c>
      <c r="G5" s="23">
        <f>'pf_19.2_tipo di operazione'!F5+'pf_19.2_tipo di operazione'!F6+'pf_19.2_tipo di operazione'!F7</f>
        <v>843842.9362608001</v>
      </c>
      <c r="H5" s="23">
        <f>'pf_19.2_tipo di operazione'!G5+'pf_19.2_tipo di operazione'!G6+'pf_19.2_tipo di operazione'!G7</f>
        <v>361646.97268320003</v>
      </c>
      <c r="I5" s="23">
        <f>'pf_19.2_tipo di operazione'!H5+'pf_19.2_tipo di operazione'!H6+'pf_19.2_tipo di operazione'!H7</f>
        <v>3179033.62</v>
      </c>
    </row>
    <row r="6" spans="1:9" ht="48" customHeight="1">
      <c r="A6" s="22" t="s">
        <v>36</v>
      </c>
      <c r="B6" s="25" t="s">
        <v>54</v>
      </c>
      <c r="C6" s="23">
        <f>'pf_19.2_tipo di operazione'!B8+'pf_19.2_tipo di operazione'!B9+'pf_19.2_tipo di operazione'!B10+'pf_19.2_tipo di operazione'!B11</f>
        <v>3358342</v>
      </c>
      <c r="D6" s="23">
        <f>'pf_19.2_tipo di operazione'!C8+'pf_19.2_tipo di operazione'!C9+'pf_19.2_tipo di operazione'!C10+'pf_19.2_tipo di operazione'!C11</f>
        <v>1343337.1</v>
      </c>
      <c r="E6" s="23">
        <f>'pf_19.2_tipo di operazione'!D8+'pf_19.2_tipo di operazione'!D9+'pf_19.2_tipo di operazione'!D10+'pf_19.2_tipo di operazione'!D11</f>
        <v>579246.9575199999</v>
      </c>
      <c r="F6" s="23">
        <f>'pf_19.2_tipo di operazione'!E8+'pf_19.2_tipo di operazione'!E9+'pf_19.2_tipo di operazione'!E10+'pf_19.2_tipo di operazione'!E11</f>
        <v>764090.14248</v>
      </c>
      <c r="G6" s="23">
        <f>'pf_19.2_tipo di operazione'!F8+'pf_19.2_tipo di operazione'!F9+'pf_19.2_tipo di operazione'!F10+'pf_19.2_tipo di operazione'!F11</f>
        <v>534863.099736</v>
      </c>
      <c r="H6" s="23">
        <f>'pf_19.2_tipo di operazione'!G8+'pf_19.2_tipo di operazione'!G9+'pf_19.2_tipo di operazione'!G10+'pf_19.2_tipo di operazione'!G11</f>
        <v>229227.042744</v>
      </c>
      <c r="I6" s="23">
        <f>'pf_19.2_tipo di operazione'!H8+'pf_19.2_tipo di operazione'!H9+'pf_19.2_tipo di operazione'!H10+'pf_19.2_tipo di operazione'!H11</f>
        <v>2015004.9</v>
      </c>
    </row>
    <row r="7" spans="1:9" ht="48" customHeight="1">
      <c r="A7" s="22" t="s">
        <v>37</v>
      </c>
      <c r="B7" s="25" t="s">
        <v>44</v>
      </c>
      <c r="C7" s="23">
        <f>'pf_19.2_tipo di operazione'!B12+'pf_19.2_tipo di operazione'!B13+'pf_19.2_tipo di operazione'!B14+'pf_19.2_tipo di operazione'!B15+'pf_19.2_tipo di operazione'!B16+'pf_19.2_tipo di operazione'!B17</f>
        <v>6146000</v>
      </c>
      <c r="D7" s="23">
        <f>'pf_19.2_tipo di operazione'!C12+'pf_19.2_tipo di operazione'!C13+'pf_19.2_tipo di operazione'!C14+'pf_19.2_tipo di operazione'!C15+'pf_19.2_tipo di operazione'!C16+'pf_19.2_tipo di operazione'!C17</f>
        <v>6146000</v>
      </c>
      <c r="E7" s="23">
        <f>'pf_19.2_tipo di operazione'!D12+'pf_19.2_tipo di operazione'!D13+'pf_19.2_tipo di operazione'!D14+'pf_19.2_tipo di operazione'!D15+'pf_19.2_tipo di operazione'!D16+'pf_19.2_tipo di operazione'!D17</f>
        <v>2650155.2</v>
      </c>
      <c r="F7" s="23">
        <f>'pf_19.2_tipo di operazione'!E12+'pf_19.2_tipo di operazione'!E13+'pf_19.2_tipo di operazione'!E14+'pf_19.2_tipo di operazione'!E15+'pf_19.2_tipo di operazione'!E16+'pf_19.2_tipo di operazione'!E17</f>
        <v>3495844.8</v>
      </c>
      <c r="G7" s="23">
        <f>'pf_19.2_tipo di operazione'!F12+'pf_19.2_tipo di operazione'!F13+'pf_19.2_tipo di operazione'!F14+'pf_19.2_tipo di operazione'!F15+'pf_19.2_tipo di operazione'!F16+'pf_19.2_tipo di operazione'!F17</f>
        <v>2447091.36</v>
      </c>
      <c r="H7" s="23">
        <f>'pf_19.2_tipo di operazione'!G12+'pf_19.2_tipo di operazione'!G13+'pf_19.2_tipo di operazione'!G14+'pf_19.2_tipo di operazione'!G15+'pf_19.2_tipo di operazione'!G16+'pf_19.2_tipo di operazione'!G17</f>
        <v>1048753.44</v>
      </c>
      <c r="I7" s="23">
        <f>'pf_19.2_tipo di operazione'!H12+'pf_19.2_tipo di operazione'!H13+'pf_19.2_tipo di operazione'!H14+'pf_19.2_tipo di operazione'!H15+'pf_19.2_tipo di operazione'!H16+'pf_19.2_tipo di operazione'!H17</f>
        <v>0</v>
      </c>
    </row>
    <row r="8" spans="1:9" ht="48" customHeight="1">
      <c r="A8" s="22" t="s">
        <v>38</v>
      </c>
      <c r="B8" s="26" t="s">
        <v>45</v>
      </c>
      <c r="C8" s="23">
        <f>'pf_19.2_tipo di operazione'!B18</f>
        <v>3920000</v>
      </c>
      <c r="D8" s="23">
        <f>'pf_19.2_tipo di operazione'!C18</f>
        <v>1568000</v>
      </c>
      <c r="E8" s="23">
        <f>'pf_19.2_tipo di operazione'!D18</f>
        <v>676121.6</v>
      </c>
      <c r="F8" s="23">
        <f>'pf_19.2_tipo di operazione'!E18</f>
        <v>891878.4</v>
      </c>
      <c r="G8" s="23">
        <f>'pf_19.2_tipo di operazione'!F18</f>
        <v>624314.8800000001</v>
      </c>
      <c r="H8" s="23">
        <f>'pf_19.2_tipo di operazione'!G18</f>
        <v>267563.52</v>
      </c>
      <c r="I8" s="23">
        <f>'pf_19.2_tipo di operazione'!H18</f>
        <v>2352000</v>
      </c>
    </row>
    <row r="9" spans="1:9" ht="48" customHeight="1">
      <c r="A9" s="27" t="s">
        <v>39</v>
      </c>
      <c r="B9" s="28" t="s">
        <v>46</v>
      </c>
      <c r="C9" s="23">
        <f>'pf_19.2_tipo di operazione'!B19+'pf_19.2_tipo di operazione'!B20+'pf_19.2_tipo di operazione'!B21+'pf_19.2_tipo di operazione'!B22</f>
        <v>0</v>
      </c>
      <c r="D9" s="23">
        <f>'pf_19.2_tipo di operazione'!C19+'pf_19.2_tipo di operazione'!C20+'pf_19.2_tipo di operazione'!C21+'pf_19.2_tipo di operazione'!C22</f>
        <v>0</v>
      </c>
      <c r="E9" s="23">
        <f>'pf_19.2_tipo di operazione'!D19+'pf_19.2_tipo di operazione'!D20+'pf_19.2_tipo di operazione'!D21+'pf_19.2_tipo di operazione'!D22</f>
        <v>0</v>
      </c>
      <c r="F9" s="23">
        <f>'pf_19.2_tipo di operazione'!E19+'pf_19.2_tipo di operazione'!E20+'pf_19.2_tipo di operazione'!E21+'pf_19.2_tipo di operazione'!E22</f>
        <v>0</v>
      </c>
      <c r="G9" s="23">
        <f>'pf_19.2_tipo di operazione'!F19+'pf_19.2_tipo di operazione'!F20+'pf_19.2_tipo di operazione'!F21+'pf_19.2_tipo di operazione'!F22</f>
        <v>0</v>
      </c>
      <c r="H9" s="23">
        <f>'pf_19.2_tipo di operazione'!G19+'pf_19.2_tipo di operazione'!G20+'pf_19.2_tipo di operazione'!G21+'pf_19.2_tipo di operazione'!G22</f>
        <v>0</v>
      </c>
      <c r="I9" s="23">
        <f>'pf_19.2_tipo di operazione'!H19+'pf_19.2_tipo di operazione'!H20+'pf_19.2_tipo di operazione'!H21+'pf_19.2_tipo di operazione'!H22</f>
        <v>0</v>
      </c>
    </row>
    <row r="10" spans="1:9" ht="48" customHeight="1">
      <c r="A10" s="62" t="s">
        <v>59</v>
      </c>
      <c r="B10" s="63"/>
      <c r="C10" s="45">
        <f>'pf_19.2_tipo di operazione'!B23</f>
        <v>300000</v>
      </c>
      <c r="D10" s="23">
        <f>'pf_19.2_tipo di operazione'!C23</f>
        <v>300000</v>
      </c>
      <c r="E10" s="23">
        <f>'pf_19.2_tipo di operazione'!D23</f>
        <v>129360</v>
      </c>
      <c r="F10" s="23">
        <f>'pf_19.2_tipo di operazione'!E23</f>
        <v>170640</v>
      </c>
      <c r="G10" s="23">
        <f>'pf_19.2_tipo di operazione'!F23</f>
        <v>119448</v>
      </c>
      <c r="H10" s="23">
        <f>'pf_19.2_tipo di operazione'!G23</f>
        <v>51192</v>
      </c>
      <c r="I10" s="23">
        <f>'pf_19.2_tipo di operazione'!H23</f>
        <v>0</v>
      </c>
    </row>
    <row r="11" spans="1:9" ht="29.25" customHeight="1">
      <c r="A11" s="29" t="s">
        <v>20</v>
      </c>
      <c r="B11" s="30"/>
      <c r="C11" s="31">
        <f aca="true" t="shared" si="0" ref="C11:I11">SUM(C3:C10)</f>
        <v>19022732</v>
      </c>
      <c r="D11" s="32">
        <f t="shared" si="0"/>
        <v>11476693.48</v>
      </c>
      <c r="E11" s="32">
        <f t="shared" si="0"/>
        <v>4948750.228576</v>
      </c>
      <c r="F11" s="32">
        <f t="shared" si="0"/>
        <v>6527943.251424</v>
      </c>
      <c r="G11" s="32">
        <f t="shared" si="0"/>
        <v>4569560.2759968</v>
      </c>
      <c r="H11" s="32">
        <f t="shared" si="0"/>
        <v>1958382.9754272</v>
      </c>
      <c r="I11" s="32">
        <f t="shared" si="0"/>
        <v>7546038.52</v>
      </c>
    </row>
    <row r="13" spans="2:9" ht="25.5" customHeight="1">
      <c r="B13" s="33"/>
      <c r="C13" s="48"/>
      <c r="D13" s="48"/>
      <c r="E13" s="48"/>
      <c r="F13" s="48"/>
      <c r="G13" s="48"/>
      <c r="H13" s="48"/>
      <c r="I13" s="48"/>
    </row>
  </sheetData>
  <sheetProtection password="CFB5" sheet="1"/>
  <mergeCells count="3">
    <mergeCell ref="A2:B2"/>
    <mergeCell ref="A1:I1"/>
    <mergeCell ref="A10:B10"/>
  </mergeCells>
  <printOptions horizontalCentered="1"/>
  <pageMargins left="0.1968503937007874" right="0.3937007874015748" top="0.38" bottom="0.52" header="0.1968503937007874" footer="0.3"/>
  <pageSetup horizontalDpi="600" verticalDpi="600" orientation="landscape" paperSize="9" scale="81" r:id="rId1"/>
  <headerFooter alignWithMargins="0">
    <oddHeader>&amp;C&amp;"Arial,Grassetto"&amp;11
</oddHeader>
  </headerFooter>
  <rowBreaks count="1" manualBreakCount="1">
    <brk id="1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zoomScalePageLayoutView="0" workbookViewId="0" topLeftCell="A1">
      <selection activeCell="A1" sqref="A1:I1"/>
    </sheetView>
  </sheetViews>
  <sheetFormatPr defaultColWidth="9.140625" defaultRowHeight="34.5" customHeight="1"/>
  <cols>
    <col min="1" max="1" width="10.140625" style="20" customWidth="1"/>
    <col min="2" max="2" width="43.00390625" style="20" customWidth="1"/>
    <col min="3" max="9" width="17.28125" style="20" customWidth="1"/>
    <col min="10" max="16384" width="9.140625" style="20" customWidth="1"/>
  </cols>
  <sheetData>
    <row r="1" spans="1:9" ht="30.75" customHeight="1">
      <c r="A1" s="61" t="s">
        <v>65</v>
      </c>
      <c r="B1" s="61"/>
      <c r="C1" s="61"/>
      <c r="D1" s="61"/>
      <c r="E1" s="61"/>
      <c r="F1" s="61"/>
      <c r="G1" s="61"/>
      <c r="H1" s="61"/>
      <c r="I1" s="61"/>
    </row>
    <row r="2" spans="1:9" ht="30.75" customHeight="1">
      <c r="A2" s="59" t="s">
        <v>0</v>
      </c>
      <c r="B2" s="60"/>
      <c r="C2" s="21" t="s">
        <v>1</v>
      </c>
      <c r="D2" s="21" t="s">
        <v>2</v>
      </c>
      <c r="E2" s="21" t="s">
        <v>3</v>
      </c>
      <c r="F2" s="21" t="s">
        <v>47</v>
      </c>
      <c r="G2" s="21" t="s">
        <v>6</v>
      </c>
      <c r="H2" s="21" t="s">
        <v>7</v>
      </c>
      <c r="I2" s="21" t="s">
        <v>4</v>
      </c>
    </row>
    <row r="3" spans="1:11" ht="40.5" customHeight="1">
      <c r="A3" s="22" t="s">
        <v>33</v>
      </c>
      <c r="B3" s="22" t="s">
        <v>40</v>
      </c>
      <c r="C3" s="23">
        <f>'pf_19.3_tipo di operazione'!B3</f>
        <v>0</v>
      </c>
      <c r="D3" s="23">
        <f>'pf_19.3_tipo di operazione'!C3</f>
        <v>0</v>
      </c>
      <c r="E3" s="23">
        <f>'pf_19.3_tipo di operazione'!D3</f>
        <v>0</v>
      </c>
      <c r="F3" s="23">
        <f>'pf_19.3_tipo di operazione'!E3</f>
        <v>0</v>
      </c>
      <c r="G3" s="23">
        <f>'pf_19.3_tipo di operazione'!F3</f>
        <v>0</v>
      </c>
      <c r="H3" s="23">
        <f>'pf_19.3_tipo di operazione'!G3</f>
        <v>0</v>
      </c>
      <c r="I3" s="23">
        <f>'pf_19.3_tipo di operazione'!H3</f>
        <v>0</v>
      </c>
      <c r="J3" s="24"/>
      <c r="K3" s="24"/>
    </row>
    <row r="4" spans="1:9" ht="40.5" customHeight="1">
      <c r="A4" s="22" t="s">
        <v>34</v>
      </c>
      <c r="B4" s="25" t="s">
        <v>41</v>
      </c>
      <c r="C4" s="23">
        <f>'pf_19.3_tipo di operazione'!B4</f>
        <v>0</v>
      </c>
      <c r="D4" s="23">
        <f>'pf_19.3_tipo di operazione'!C4</f>
        <v>0</v>
      </c>
      <c r="E4" s="23">
        <f>'pf_19.3_tipo di operazione'!D4</f>
        <v>0</v>
      </c>
      <c r="F4" s="23">
        <f>'pf_19.3_tipo di operazione'!E4</f>
        <v>0</v>
      </c>
      <c r="G4" s="23">
        <f>'pf_19.3_tipo di operazione'!F4</f>
        <v>0</v>
      </c>
      <c r="H4" s="23">
        <f>'pf_19.3_tipo di operazione'!G4</f>
        <v>0</v>
      </c>
      <c r="I4" s="23">
        <f>'pf_19.3_tipo di operazione'!H4</f>
        <v>0</v>
      </c>
    </row>
    <row r="5" spans="1:9" ht="40.5" customHeight="1">
      <c r="A5" s="22" t="s">
        <v>35</v>
      </c>
      <c r="B5" s="25" t="s">
        <v>42</v>
      </c>
      <c r="C5" s="23">
        <f>'pf_19.3_tipo di operazione'!B5+'pf_19.3_tipo di operazione'!B6+'pf_19.3_tipo di operazione'!B7</f>
        <v>0</v>
      </c>
      <c r="D5" s="23">
        <f>'pf_19.3_tipo di operazione'!C5+'pf_19.3_tipo di operazione'!C6+'pf_19.3_tipo di operazione'!C7</f>
        <v>0</v>
      </c>
      <c r="E5" s="23">
        <f>'pf_19.3_tipo di operazione'!D5+'pf_19.3_tipo di operazione'!D6+'pf_19.3_tipo di operazione'!D7</f>
        <v>0</v>
      </c>
      <c r="F5" s="23">
        <f>'pf_19.3_tipo di operazione'!E5+'pf_19.3_tipo di operazione'!E6+'pf_19.3_tipo di operazione'!E7</f>
        <v>0</v>
      </c>
      <c r="G5" s="23">
        <f>'pf_19.3_tipo di operazione'!F5+'pf_19.3_tipo di operazione'!F6+'pf_19.3_tipo di operazione'!F7</f>
        <v>0</v>
      </c>
      <c r="H5" s="23">
        <f>'pf_19.3_tipo di operazione'!G5+'pf_19.3_tipo di operazione'!G6+'pf_19.3_tipo di operazione'!G7</f>
        <v>0</v>
      </c>
      <c r="I5" s="23">
        <f>'pf_19.3_tipo di operazione'!H5+'pf_19.3_tipo di operazione'!H6+'pf_19.3_tipo di operazione'!H7</f>
        <v>0</v>
      </c>
    </row>
    <row r="6" spans="1:9" ht="40.5" customHeight="1">
      <c r="A6" s="22" t="s">
        <v>36</v>
      </c>
      <c r="B6" s="25" t="s">
        <v>43</v>
      </c>
      <c r="C6" s="23">
        <f>'pf_19.3_tipo di operazione'!B8+'pf_19.3_tipo di operazione'!B9+'pf_19.3_tipo di operazione'!B10+'pf_19.3_tipo di operazione'!B11</f>
        <v>0</v>
      </c>
      <c r="D6" s="23">
        <f>'pf_19.3_tipo di operazione'!C8+'pf_19.3_tipo di operazione'!C9+'pf_19.3_tipo di operazione'!C10+'pf_19.3_tipo di operazione'!C11</f>
        <v>0</v>
      </c>
      <c r="E6" s="23">
        <f>'pf_19.3_tipo di operazione'!D8+'pf_19.3_tipo di operazione'!D9+'pf_19.3_tipo di operazione'!D10+'pf_19.3_tipo di operazione'!D11</f>
        <v>0</v>
      </c>
      <c r="F6" s="23">
        <f>'pf_19.3_tipo di operazione'!E8+'pf_19.3_tipo di operazione'!E9+'pf_19.3_tipo di operazione'!E10+'pf_19.3_tipo di operazione'!E11</f>
        <v>0</v>
      </c>
      <c r="G6" s="23">
        <f>'pf_19.3_tipo di operazione'!F8+'pf_19.3_tipo di operazione'!F9+'pf_19.3_tipo di operazione'!F10+'pf_19.3_tipo di operazione'!F11</f>
        <v>0</v>
      </c>
      <c r="H6" s="23">
        <f>'pf_19.3_tipo di operazione'!G8+'pf_19.3_tipo di operazione'!G9+'pf_19.3_tipo di operazione'!G10+'pf_19.3_tipo di operazione'!G11</f>
        <v>0</v>
      </c>
      <c r="I6" s="23">
        <f>'pf_19.3_tipo di operazione'!H8+'pf_19.3_tipo di operazione'!H9+'pf_19.3_tipo di operazione'!H10+'pf_19.3_tipo di operazione'!H11</f>
        <v>0</v>
      </c>
    </row>
    <row r="7" spans="1:9" ht="40.5" customHeight="1">
      <c r="A7" s="22" t="s">
        <v>37</v>
      </c>
      <c r="B7" s="25" t="s">
        <v>44</v>
      </c>
      <c r="C7" s="23">
        <f>'pf_19.3_tipo di operazione'!B12+'pf_19.3_tipo di operazione'!B13+'pf_19.3_tipo di operazione'!B14+'pf_19.3_tipo di operazione'!B15+'pf_19.3_tipo di operazione'!B16+'pf_19.3_tipo di operazione'!B17</f>
        <v>0</v>
      </c>
      <c r="D7" s="23">
        <f>'pf_19.3_tipo di operazione'!C12+'pf_19.3_tipo di operazione'!C13+'pf_19.3_tipo di operazione'!C14+'pf_19.3_tipo di operazione'!C15+'pf_19.3_tipo di operazione'!C16+'pf_19.3_tipo di operazione'!C17</f>
        <v>0</v>
      </c>
      <c r="E7" s="23">
        <f>'pf_19.3_tipo di operazione'!D12+'pf_19.3_tipo di operazione'!D13+'pf_19.3_tipo di operazione'!D14+'pf_19.3_tipo di operazione'!D15+'pf_19.3_tipo di operazione'!D16+'pf_19.3_tipo di operazione'!D17</f>
        <v>0</v>
      </c>
      <c r="F7" s="23">
        <f>'pf_19.3_tipo di operazione'!E12+'pf_19.3_tipo di operazione'!E13+'pf_19.3_tipo di operazione'!E14+'pf_19.3_tipo di operazione'!E15+'pf_19.3_tipo di operazione'!E16+'pf_19.3_tipo di operazione'!E17</f>
        <v>0</v>
      </c>
      <c r="G7" s="23">
        <f>'pf_19.3_tipo di operazione'!F12+'pf_19.3_tipo di operazione'!F13+'pf_19.3_tipo di operazione'!F14+'pf_19.3_tipo di operazione'!F15+'pf_19.3_tipo di operazione'!F16+'pf_19.3_tipo di operazione'!F17</f>
        <v>0</v>
      </c>
      <c r="H7" s="23">
        <f>'pf_19.3_tipo di operazione'!G12+'pf_19.3_tipo di operazione'!G13+'pf_19.3_tipo di operazione'!G14+'pf_19.3_tipo di operazione'!G15+'pf_19.3_tipo di operazione'!G16+'pf_19.3_tipo di operazione'!G17</f>
        <v>0</v>
      </c>
      <c r="I7" s="23">
        <f>'pf_19.3_tipo di operazione'!H12+'pf_19.3_tipo di operazione'!H13+'pf_19.3_tipo di operazione'!H14+'pf_19.3_tipo di operazione'!H15+'pf_19.3_tipo di operazione'!H16+'pf_19.3_tipo di operazione'!H17</f>
        <v>0</v>
      </c>
    </row>
    <row r="8" spans="1:9" ht="40.5" customHeight="1">
      <c r="A8" s="22" t="s">
        <v>38</v>
      </c>
      <c r="B8" s="26" t="s">
        <v>45</v>
      </c>
      <c r="C8" s="23">
        <f>'pf_19.3_tipo di operazione'!B18</f>
        <v>0</v>
      </c>
      <c r="D8" s="23">
        <f>'pf_19.3_tipo di operazione'!C18</f>
        <v>0</v>
      </c>
      <c r="E8" s="23">
        <f>'pf_19.3_tipo di operazione'!D18</f>
        <v>0</v>
      </c>
      <c r="F8" s="23">
        <f>'pf_19.3_tipo di operazione'!E18</f>
        <v>0</v>
      </c>
      <c r="G8" s="23">
        <f>'pf_19.3_tipo di operazione'!F18</f>
        <v>0</v>
      </c>
      <c r="H8" s="23">
        <f>'pf_19.3_tipo di operazione'!G18</f>
        <v>0</v>
      </c>
      <c r="I8" s="23">
        <f>'pf_19.3_tipo di operazione'!H18</f>
        <v>0</v>
      </c>
    </row>
    <row r="9" spans="1:9" ht="40.5" customHeight="1">
      <c r="A9" s="25" t="s">
        <v>39</v>
      </c>
      <c r="B9" s="28" t="s">
        <v>46</v>
      </c>
      <c r="C9" s="23">
        <f>'pf_19.3_tipo di operazione'!B19+'pf_19.3_tipo di operazione'!B20+'pf_19.3_tipo di operazione'!B21+'pf_19.3_tipo di operazione'!B22</f>
        <v>0</v>
      </c>
      <c r="D9" s="23">
        <f>'pf_19.3_tipo di operazione'!C19+'pf_19.3_tipo di operazione'!C20+'pf_19.3_tipo di operazione'!C21+'pf_19.3_tipo di operazione'!C22</f>
        <v>0</v>
      </c>
      <c r="E9" s="23">
        <f>'pf_19.3_tipo di operazione'!D19+'pf_19.3_tipo di operazione'!D20+'pf_19.3_tipo di operazione'!D21+'pf_19.3_tipo di operazione'!D22</f>
        <v>0</v>
      </c>
      <c r="F9" s="23">
        <f>'pf_19.3_tipo di operazione'!E19+'pf_19.3_tipo di operazione'!E20+'pf_19.3_tipo di operazione'!E21+'pf_19.3_tipo di operazione'!E22</f>
        <v>0</v>
      </c>
      <c r="G9" s="23">
        <f>'pf_19.3_tipo di operazione'!F19+'pf_19.3_tipo di operazione'!F20+'pf_19.3_tipo di operazione'!F21+'pf_19.3_tipo di operazione'!F22</f>
        <v>0</v>
      </c>
      <c r="H9" s="23">
        <f>'pf_19.3_tipo di operazione'!G19+'pf_19.3_tipo di operazione'!G20+'pf_19.3_tipo di operazione'!G21+'pf_19.3_tipo di operazione'!G22</f>
        <v>0</v>
      </c>
      <c r="I9" s="23">
        <f>'pf_19.3_tipo di operazione'!H19+'pf_19.3_tipo di operazione'!H20+'pf_19.3_tipo di operazione'!H21+'pf_19.3_tipo di operazione'!H22</f>
        <v>0</v>
      </c>
    </row>
    <row r="10" spans="1:9" ht="40.5" customHeight="1">
      <c r="A10" s="25" t="s">
        <v>57</v>
      </c>
      <c r="B10" s="28" t="s">
        <v>58</v>
      </c>
      <c r="C10" s="23">
        <f>'pf_19.3_tipo di operazione'!B23</f>
        <v>0</v>
      </c>
      <c r="D10" s="23">
        <f>'pf_19.3_tipo di operazione'!C23</f>
        <v>0</v>
      </c>
      <c r="E10" s="23">
        <f>'pf_19.3_tipo di operazione'!D23</f>
        <v>0</v>
      </c>
      <c r="F10" s="23">
        <f>'pf_19.3_tipo di operazione'!E23</f>
        <v>0</v>
      </c>
      <c r="G10" s="23">
        <f>'pf_19.3_tipo di operazione'!F23</f>
        <v>0</v>
      </c>
      <c r="H10" s="23">
        <f>'pf_19.3_tipo di operazione'!G23</f>
        <v>0</v>
      </c>
      <c r="I10" s="23">
        <f>'pf_19.3_tipo di operazione'!H23</f>
        <v>0</v>
      </c>
    </row>
    <row r="11" spans="1:9" ht="30" customHeight="1">
      <c r="A11" s="64" t="s">
        <v>20</v>
      </c>
      <c r="B11" s="65"/>
      <c r="C11" s="31">
        <f>SUM(C3:C10)</f>
        <v>0</v>
      </c>
      <c r="D11" s="31">
        <f aca="true" t="shared" si="0" ref="D11:I11">SUM(D3:D10)</f>
        <v>0</v>
      </c>
      <c r="E11" s="31">
        <f t="shared" si="0"/>
        <v>0</v>
      </c>
      <c r="F11" s="31">
        <f t="shared" si="0"/>
        <v>0</v>
      </c>
      <c r="G11" s="31">
        <f t="shared" si="0"/>
        <v>0</v>
      </c>
      <c r="H11" s="31">
        <f t="shared" si="0"/>
        <v>0</v>
      </c>
      <c r="I11" s="31">
        <f t="shared" si="0"/>
        <v>0</v>
      </c>
    </row>
    <row r="13" spans="2:9" ht="34.5" customHeight="1">
      <c r="B13" s="33"/>
      <c r="C13" s="33"/>
      <c r="D13" s="33"/>
      <c r="E13" s="33"/>
      <c r="F13" s="33"/>
      <c r="G13" s="33"/>
      <c r="H13" s="33"/>
      <c r="I13" s="33"/>
    </row>
  </sheetData>
  <sheetProtection password="CFB5" sheet="1"/>
  <mergeCells count="3">
    <mergeCell ref="A2:B2"/>
    <mergeCell ref="A1:I1"/>
    <mergeCell ref="A11:B11"/>
  </mergeCells>
  <printOptions horizontalCentered="1"/>
  <pageMargins left="0.1968503937007874" right="0.3937007874015748" top="0.37" bottom="0.52" header="0.1968503937007874" footer="0.3"/>
  <pageSetup horizontalDpi="600" verticalDpi="600" orientation="landscape" paperSize="9" scale="81" r:id="rId1"/>
  <headerFooter alignWithMargins="0">
    <oddHeader>&amp;C&amp;"Arial,Grassetto"&amp;11
</oddHeader>
  </headerFooter>
  <rowBreaks count="1" manualBreakCount="1">
    <brk id="1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60" zoomScalePageLayoutView="0" workbookViewId="0" topLeftCell="A1">
      <selection activeCell="V18" sqref="V18"/>
    </sheetView>
  </sheetViews>
  <sheetFormatPr defaultColWidth="9.140625" defaultRowHeight="25.5" customHeight="1"/>
  <cols>
    <col min="1" max="1" width="10.28125" style="20" customWidth="1"/>
    <col min="2" max="2" width="43.00390625" style="20" customWidth="1"/>
    <col min="3" max="9" width="17.421875" style="20" customWidth="1"/>
    <col min="10" max="16384" width="9.140625" style="20" customWidth="1"/>
  </cols>
  <sheetData>
    <row r="1" spans="1:9" ht="25.5" customHeight="1">
      <c r="A1" s="66" t="s">
        <v>66</v>
      </c>
      <c r="B1" s="67"/>
      <c r="C1" s="67"/>
      <c r="D1" s="67"/>
      <c r="E1" s="67"/>
      <c r="F1" s="67"/>
      <c r="G1" s="67"/>
      <c r="H1" s="67"/>
      <c r="I1" s="68"/>
    </row>
    <row r="2" spans="1:9" ht="25.5" customHeight="1">
      <c r="A2" s="59" t="s">
        <v>0</v>
      </c>
      <c r="B2" s="60"/>
      <c r="C2" s="21" t="s">
        <v>1</v>
      </c>
      <c r="D2" s="21" t="s">
        <v>2</v>
      </c>
      <c r="E2" s="21" t="s">
        <v>3</v>
      </c>
      <c r="F2" s="21" t="s">
        <v>47</v>
      </c>
      <c r="G2" s="21" t="s">
        <v>6</v>
      </c>
      <c r="H2" s="21" t="s">
        <v>7</v>
      </c>
      <c r="I2" s="21" t="s">
        <v>4</v>
      </c>
    </row>
    <row r="3" spans="1:11" ht="42" customHeight="1">
      <c r="A3" s="22" t="s">
        <v>33</v>
      </c>
      <c r="B3" s="22" t="s">
        <v>40</v>
      </c>
      <c r="C3" s="23">
        <f>D3+I3</f>
        <v>0</v>
      </c>
      <c r="D3" s="23">
        <f>E3+F3</f>
        <v>0</v>
      </c>
      <c r="E3" s="23">
        <f>'pf_19.2_misura'!E3+'pf_19.3_misura'!E3</f>
        <v>0</v>
      </c>
      <c r="F3" s="23">
        <f>H3+G3</f>
        <v>0</v>
      </c>
      <c r="G3" s="23">
        <f>'pf_19.2_misura'!G3+'pf_19.3_misura'!G3</f>
        <v>0</v>
      </c>
      <c r="H3" s="23">
        <f>'pf_19.2_misura'!H3+'pf_19.3_misura'!H3</f>
        <v>0</v>
      </c>
      <c r="I3" s="23">
        <f>'pf_19.2_misura'!I3+'pf_19.3_misura'!I3</f>
        <v>0</v>
      </c>
      <c r="J3" s="24"/>
      <c r="K3" s="24"/>
    </row>
    <row r="4" spans="1:9" ht="42" customHeight="1">
      <c r="A4" s="22" t="s">
        <v>34</v>
      </c>
      <c r="B4" s="25" t="s">
        <v>41</v>
      </c>
      <c r="C4" s="23">
        <f aca="true" t="shared" si="0" ref="C4:C9">D4+I4</f>
        <v>0</v>
      </c>
      <c r="D4" s="23">
        <f aca="true" t="shared" si="1" ref="D4:D9">E4+F4</f>
        <v>0</v>
      </c>
      <c r="E4" s="23">
        <f>'pf_19.2_misura'!E4+'pf_19.3_misura'!E4</f>
        <v>0</v>
      </c>
      <c r="F4" s="23">
        <f aca="true" t="shared" si="2" ref="F4:F11">H4+G4</f>
        <v>0</v>
      </c>
      <c r="G4" s="23">
        <f>'pf_19.2_misura'!G4+'pf_19.3_misura'!G4</f>
        <v>0</v>
      </c>
      <c r="H4" s="23">
        <f>'pf_19.2_misura'!H4+'pf_19.3_misura'!H4</f>
        <v>0</v>
      </c>
      <c r="I4" s="23">
        <f>'pf_19.2_misura'!I4+'pf_19.3_misura'!I4</f>
        <v>0</v>
      </c>
    </row>
    <row r="5" spans="1:9" ht="42" customHeight="1">
      <c r="A5" s="22" t="s">
        <v>35</v>
      </c>
      <c r="B5" s="25" t="s">
        <v>55</v>
      </c>
      <c r="C5" s="23">
        <f t="shared" si="0"/>
        <v>5298390</v>
      </c>
      <c r="D5" s="23">
        <f t="shared" si="1"/>
        <v>2119356.38</v>
      </c>
      <c r="E5" s="23">
        <f>'pf_19.2_misura'!E5+'pf_19.3_misura'!E5</f>
        <v>913866.4710559999</v>
      </c>
      <c r="F5" s="23">
        <f t="shared" si="2"/>
        <v>1205489.908944</v>
      </c>
      <c r="G5" s="23">
        <f>'pf_19.2_misura'!G5+'pf_19.3_misura'!G5</f>
        <v>843842.9362608001</v>
      </c>
      <c r="H5" s="23">
        <f>'pf_19.2_misura'!H5+'pf_19.3_misura'!H5</f>
        <v>361646.97268320003</v>
      </c>
      <c r="I5" s="23">
        <f>'pf_19.2_misura'!I5+'pf_19.3_misura'!I5</f>
        <v>3179033.62</v>
      </c>
    </row>
    <row r="6" spans="1:9" ht="42" customHeight="1">
      <c r="A6" s="22" t="s">
        <v>36</v>
      </c>
      <c r="B6" s="25" t="s">
        <v>54</v>
      </c>
      <c r="C6" s="23">
        <f t="shared" si="0"/>
        <v>3358342</v>
      </c>
      <c r="D6" s="23">
        <f t="shared" si="1"/>
        <v>1343337.0999999999</v>
      </c>
      <c r="E6" s="23">
        <f>'pf_19.2_misura'!E6+'pf_19.3_misura'!E6</f>
        <v>579246.9575199999</v>
      </c>
      <c r="F6" s="23">
        <f t="shared" si="2"/>
        <v>764090.1424799999</v>
      </c>
      <c r="G6" s="23">
        <f>'pf_19.2_misura'!G6+'pf_19.3_misura'!G6</f>
        <v>534863.099736</v>
      </c>
      <c r="H6" s="23">
        <f>'pf_19.2_misura'!H6+'pf_19.3_misura'!H6</f>
        <v>229227.042744</v>
      </c>
      <c r="I6" s="23">
        <f>'pf_19.2_misura'!I6+'pf_19.3_misura'!I6</f>
        <v>2015004.9</v>
      </c>
    </row>
    <row r="7" spans="1:9" ht="42" customHeight="1">
      <c r="A7" s="22" t="s">
        <v>37</v>
      </c>
      <c r="B7" s="25" t="s">
        <v>44</v>
      </c>
      <c r="C7" s="23">
        <f t="shared" si="0"/>
        <v>6146000</v>
      </c>
      <c r="D7" s="23">
        <f t="shared" si="1"/>
        <v>6146000</v>
      </c>
      <c r="E7" s="23">
        <f>'pf_19.2_misura'!E7+'pf_19.3_misura'!E7</f>
        <v>2650155.2</v>
      </c>
      <c r="F7" s="23">
        <f t="shared" si="2"/>
        <v>3495844.8</v>
      </c>
      <c r="G7" s="23">
        <f>'pf_19.2_misura'!G7+'pf_19.3_misura'!G7</f>
        <v>2447091.36</v>
      </c>
      <c r="H7" s="23">
        <f>'pf_19.2_misura'!H7+'pf_19.3_misura'!H7</f>
        <v>1048753.44</v>
      </c>
      <c r="I7" s="23">
        <f>'pf_19.2_misura'!I7+'pf_19.3_misura'!I7</f>
        <v>0</v>
      </c>
    </row>
    <row r="8" spans="1:9" ht="42" customHeight="1">
      <c r="A8" s="22" t="s">
        <v>38</v>
      </c>
      <c r="B8" s="26" t="s">
        <v>45</v>
      </c>
      <c r="C8" s="23">
        <f t="shared" si="0"/>
        <v>3920000</v>
      </c>
      <c r="D8" s="23">
        <f t="shared" si="1"/>
        <v>1568000</v>
      </c>
      <c r="E8" s="23">
        <f>'pf_19.2_misura'!E8+'pf_19.3_misura'!E8</f>
        <v>676121.6</v>
      </c>
      <c r="F8" s="23">
        <f t="shared" si="2"/>
        <v>891878.4000000001</v>
      </c>
      <c r="G8" s="23">
        <f>'pf_19.2_misura'!G8+'pf_19.3_misura'!G8</f>
        <v>624314.8800000001</v>
      </c>
      <c r="H8" s="23">
        <f>'pf_19.2_misura'!H8+'pf_19.3_misura'!H8</f>
        <v>267563.52</v>
      </c>
      <c r="I8" s="23">
        <f>'pf_19.2_misura'!I8+'pf_19.3_misura'!I8</f>
        <v>2352000</v>
      </c>
    </row>
    <row r="9" spans="1:9" ht="42" customHeight="1">
      <c r="A9" s="27" t="s">
        <v>39</v>
      </c>
      <c r="B9" s="28" t="s">
        <v>46</v>
      </c>
      <c r="C9" s="23">
        <f t="shared" si="0"/>
        <v>0</v>
      </c>
      <c r="D9" s="23">
        <f t="shared" si="1"/>
        <v>0</v>
      </c>
      <c r="E9" s="23">
        <f>'pf_19.2_misura'!E9+'pf_19.3_misura'!E9</f>
        <v>0</v>
      </c>
      <c r="F9" s="23">
        <f t="shared" si="2"/>
        <v>0</v>
      </c>
      <c r="G9" s="23">
        <f>'pf_19.2_misura'!G9+'pf_19.3_misura'!G9</f>
        <v>0</v>
      </c>
      <c r="H9" s="23">
        <f>'pf_19.2_misura'!H9+'pf_19.3_misura'!H9</f>
        <v>0</v>
      </c>
      <c r="I9" s="23">
        <f>'pf_19.2_misura'!I9+'pf_19.3_misura'!I9</f>
        <v>0</v>
      </c>
    </row>
    <row r="10" spans="1:9" ht="42" customHeight="1">
      <c r="A10" s="25" t="s">
        <v>60</v>
      </c>
      <c r="B10" s="25" t="s">
        <v>58</v>
      </c>
      <c r="C10" s="45">
        <f>D10+I10</f>
        <v>0</v>
      </c>
      <c r="D10" s="23">
        <f>E10+F10</f>
        <v>0</v>
      </c>
      <c r="E10" s="23">
        <f>'pf_19.3_misura'!E10</f>
        <v>0</v>
      </c>
      <c r="F10" s="23">
        <f t="shared" si="2"/>
        <v>0</v>
      </c>
      <c r="G10" s="23">
        <f>'pf_19.3_misura'!G10</f>
        <v>0</v>
      </c>
      <c r="H10" s="23">
        <f>'pf_19.3_misura'!H10</f>
        <v>0</v>
      </c>
      <c r="I10" s="23">
        <f>'pf_19.3_misura'!I10</f>
        <v>0</v>
      </c>
    </row>
    <row r="11" spans="1:9" ht="42" customHeight="1">
      <c r="A11" s="62" t="s">
        <v>59</v>
      </c>
      <c r="B11" s="63"/>
      <c r="C11" s="45">
        <f>D11+I11</f>
        <v>300000</v>
      </c>
      <c r="D11" s="45">
        <f>E11+F11</f>
        <v>300000</v>
      </c>
      <c r="E11" s="45">
        <f>'pf_19.2_misura'!E10</f>
        <v>129360</v>
      </c>
      <c r="F11" s="45">
        <f t="shared" si="2"/>
        <v>170640</v>
      </c>
      <c r="G11" s="45">
        <f>'pf_19.2_misura'!G10</f>
        <v>119448</v>
      </c>
      <c r="H11" s="45">
        <f>'pf_19.2_misura'!H10</f>
        <v>51192</v>
      </c>
      <c r="I11" s="45">
        <f>'pf_19.2_misura'!I10</f>
        <v>0</v>
      </c>
    </row>
    <row r="12" spans="1:9" ht="25.5" customHeight="1">
      <c r="A12" s="29" t="s">
        <v>20</v>
      </c>
      <c r="B12" s="30"/>
      <c r="C12" s="31">
        <f aca="true" t="shared" si="3" ref="C12:I12">SUM(C3:C11)</f>
        <v>19022732</v>
      </c>
      <c r="D12" s="31">
        <f t="shared" si="3"/>
        <v>11476693.48</v>
      </c>
      <c r="E12" s="31">
        <f t="shared" si="3"/>
        <v>4948750.228576</v>
      </c>
      <c r="F12" s="31">
        <f t="shared" si="3"/>
        <v>6527943.251424</v>
      </c>
      <c r="G12" s="31">
        <f t="shared" si="3"/>
        <v>4569560.2759968</v>
      </c>
      <c r="H12" s="31">
        <f t="shared" si="3"/>
        <v>1958382.9754272</v>
      </c>
      <c r="I12" s="31">
        <f t="shared" si="3"/>
        <v>7546038.52</v>
      </c>
    </row>
    <row r="14" ht="25.5" customHeight="1">
      <c r="C14" s="46"/>
    </row>
    <row r="15" spans="3:9" ht="25.5" customHeight="1">
      <c r="C15" s="46"/>
      <c r="D15" s="34"/>
      <c r="E15" s="34"/>
      <c r="F15" s="34"/>
      <c r="G15" s="34"/>
      <c r="H15" s="34"/>
      <c r="I15" s="34"/>
    </row>
    <row r="16" ht="25.5" customHeight="1">
      <c r="C16" s="46"/>
    </row>
    <row r="17" ht="25.5" customHeight="1">
      <c r="C17" s="46"/>
    </row>
    <row r="18" ht="25.5" customHeight="1">
      <c r="C18" s="46"/>
    </row>
    <row r="19" ht="25.5" customHeight="1">
      <c r="C19" s="46"/>
    </row>
  </sheetData>
  <sheetProtection password="CFB5" sheet="1"/>
  <mergeCells count="3">
    <mergeCell ref="A2:B2"/>
    <mergeCell ref="A1:I1"/>
    <mergeCell ref="A11:B11"/>
  </mergeCells>
  <printOptions horizontalCentered="1"/>
  <pageMargins left="0.1968503937007874" right="0.3937007874015748" top="0.39" bottom="0.52" header="0.1968503937007874" footer="0.3"/>
  <pageSetup horizontalDpi="600" verticalDpi="600" orientation="landscape" paperSize="9" scale="81" r:id="rId1"/>
  <headerFooter alignWithMargins="0">
    <oddHeader>&amp;C&amp;"Arial,Grassetto"
</oddHeader>
  </headerFooter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Grosseto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di Grosseto</dc:creator>
  <cp:keywords/>
  <dc:description/>
  <cp:lastModifiedBy>simona.coianiz</cp:lastModifiedBy>
  <cp:lastPrinted>2021-10-21T14:35:34Z</cp:lastPrinted>
  <dcterms:created xsi:type="dcterms:W3CDTF">2016-09-28T07:02:56Z</dcterms:created>
  <dcterms:modified xsi:type="dcterms:W3CDTF">2022-04-14T13:51:56Z</dcterms:modified>
  <cp:category/>
  <cp:version/>
  <cp:contentType/>
  <cp:contentStatus/>
</cp:coreProperties>
</file>